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25" windowHeight="8520" tabRatio="604" activeTab="0"/>
  </bookViews>
  <sheets>
    <sheet name="prognoza kwoty d" sheetId="1" r:id="rId1"/>
    <sheet name="Zał_nr_1_wydr" sheetId="2" r:id="rId2"/>
    <sheet name="wykaz przedsięwzięć" sheetId="3" r:id="rId3"/>
  </sheets>
  <definedNames>
    <definedName name="_xlnm.Print_Area" localSheetId="1">'Zał_nr_1_wydr'!$B$1:$M$43</definedName>
  </definedNames>
  <calcPr fullCalcOnLoad="1"/>
</workbook>
</file>

<file path=xl/sharedStrings.xml><?xml version="1.0" encoding="utf-8"?>
<sst xmlns="http://schemas.openxmlformats.org/spreadsheetml/2006/main" count="254" uniqueCount="170">
  <si>
    <t>Wyszczególnienie</t>
  </si>
  <si>
    <t>Lp</t>
  </si>
  <si>
    <t>Dochody ogółem, z tego:</t>
  </si>
  <si>
    <t>a</t>
  </si>
  <si>
    <t>dochody bieżące</t>
  </si>
  <si>
    <t>b</t>
  </si>
  <si>
    <t>dochody majątkowe, w tym:</t>
  </si>
  <si>
    <t xml:space="preserve">   ze sprzedaży majątku</t>
  </si>
  <si>
    <t>na wynagrodzenia i składki od nich naliczane</t>
  </si>
  <si>
    <t>na funkcjonowanie organów JST, w tym:</t>
  </si>
  <si>
    <t>c</t>
  </si>
  <si>
    <t>z tytułu gwarancji i poręczeń, w tym:</t>
  </si>
  <si>
    <t>d</t>
  </si>
  <si>
    <t>gwarancje i poręczenia podlegające wyłączeniu z limitów spłaty zobowiązań</t>
  </si>
  <si>
    <t>e</t>
  </si>
  <si>
    <t>wydatki bieżące objęte limitem na przedsięwzięcia</t>
  </si>
  <si>
    <t>Nadwyżka budżetowa z lat ubiegłych + wolne środki, w tym:</t>
  </si>
  <si>
    <t>nadwyżka budżetowa z lat ubiegłych + wolne środki angażowane na pokrycie deficytu budżetu roku bieżącego</t>
  </si>
  <si>
    <t>Inne przychody niezwiązane z zaciągnięciem długu</t>
  </si>
  <si>
    <t>Spłata i obsługa długu, z tego:</t>
  </si>
  <si>
    <t>wydatki bieżące na obsługę długu:</t>
  </si>
  <si>
    <t>Wydatki majątkowe, w tym:</t>
  </si>
  <si>
    <t>Przychody z kredytów, pożyczek i emisji obligacji</t>
  </si>
  <si>
    <t>Kwota długu na koniec roku, w tym:</t>
  </si>
  <si>
    <t>łączna kwota wyłączeń z art. 243 ust. 3 pkt 1 ufp oraz art. 170 ust. 3 sufp</t>
  </si>
  <si>
    <t>Wydatki bieżące (bez odsetek i prowizji od kredytów oraz wyemitowanych papierów wartościowych, czyli kosztów obsługi długu), w tym:</t>
  </si>
  <si>
    <t>Wynik budżetu po zaplanowaniu wydatków bieżących (bez obsługi długu)  poz.1– poz. 2</t>
  </si>
  <si>
    <t>Środki do dyspozycji (suma poz. 3 +poz. 4+ poz. 5)</t>
  </si>
  <si>
    <t xml:space="preserve">rozchody z tytułu spłaty rat kapitałowych oraz wykupu papierów wartościowych </t>
  </si>
  <si>
    <t>Inne rozchody (bez spłaty długu)</t>
  </si>
  <si>
    <t>Środki do dyspozycji na wydatki majątkowe (poz. 6–poz. 7–poz. 8)</t>
  </si>
  <si>
    <t>wydatki majątkowe objęte limitem</t>
  </si>
  <si>
    <t>Wynik finansowy budżetu (poz. 9 – poz.10 + poz. 11)</t>
  </si>
  <si>
    <t>kwota wyłączeń z art. 243 ust. 3 pkt 1 ufp oraz art. 170 ust. 3 sufp przypadająca na dany rok budżetowy</t>
  </si>
  <si>
    <t>Planowana łączna kwota spłaty zobowiązań</t>
  </si>
  <si>
    <t xml:space="preserve">Maksymalny dopuszczalny wskażnik spłaty z art.. 243 </t>
  </si>
  <si>
    <t>Spełnienie wskaźnika spłaty z art. 243 po uwzględnieniu art.. 244</t>
  </si>
  <si>
    <t>w zł</t>
  </si>
  <si>
    <t>Wydatki bieżące razem (poz. 2 + poz. 7b)</t>
  </si>
  <si>
    <t>Wydatki ogółem (poz. 10+ poz. 19)</t>
  </si>
  <si>
    <t>Wynik budżetu (poz. 1 – poz. 20)</t>
  </si>
  <si>
    <t>Przychody budżetu</t>
  </si>
  <si>
    <t>Rozchody budżetu (poz. 7a + poz. 8)</t>
  </si>
  <si>
    <t>Zadłuzenie/dochody ogółem (poz. 13-poz. 13a):poz. 1 /max. 60% art.. 170 sufp/</t>
  </si>
  <si>
    <t>Planowana łaczna kwota spłaty zobowiązań/dochody ogółem /max 15% art.. 169 sufp/</t>
  </si>
  <si>
    <t>Rok 2013</t>
  </si>
  <si>
    <t>Rok 2014</t>
  </si>
  <si>
    <t>Rok 2015</t>
  </si>
  <si>
    <t>Rok 2016</t>
  </si>
  <si>
    <t>Rok 2017</t>
  </si>
  <si>
    <t>Rok 2018</t>
  </si>
  <si>
    <t>Rok 2019</t>
  </si>
  <si>
    <t>Rok 2020</t>
  </si>
  <si>
    <t>Rok 2021</t>
  </si>
  <si>
    <t xml:space="preserve">  Kwota zobowiązań związku współtworzonego przez jst przypadających do spłaty w danym roku budżetowym podlegających do doliczenia z art. 244uofp </t>
  </si>
  <si>
    <t>Rok budżetowy 2012</t>
  </si>
  <si>
    <t>Wieloletnia Prognoza Finansowa  dla  GMINY  PIECKI   na lata 2012– 2021</t>
  </si>
  <si>
    <t>Prognoza kwoty długu i spłat zobowiązań dla  GMINY PIECKI  na lata 2012-2021</t>
  </si>
  <si>
    <t xml:space="preserve">Załącznik nr 2 </t>
  </si>
  <si>
    <t>Wykonanie na 31.12.2009</t>
  </si>
  <si>
    <t>Wykonanie na 31.12.2010</t>
  </si>
  <si>
    <t>Plan na 2011</t>
  </si>
  <si>
    <t>Wykonanie za III kwartał 2011</t>
  </si>
  <si>
    <t xml:space="preserve">Prognoza na 2012 </t>
  </si>
  <si>
    <t>Prognoza na 2013</t>
  </si>
  <si>
    <t>Prognoza na 2014</t>
  </si>
  <si>
    <t>Prognoza na 2015</t>
  </si>
  <si>
    <t>Prognoza na 2016</t>
  </si>
  <si>
    <t>Prognoza na 2017</t>
  </si>
  <si>
    <t>Prognoza na 2018</t>
  </si>
  <si>
    <t>Prognoza na 2019</t>
  </si>
  <si>
    <t>Prognoza na 2020</t>
  </si>
  <si>
    <t>Prognoza na 2021</t>
  </si>
  <si>
    <t>A. Dochody ogółem, z tego:</t>
  </si>
  <si>
    <t>A.1. Dochody bieżące</t>
  </si>
  <si>
    <t>A.2. Dochody majątkowe, w tym:</t>
  </si>
  <si>
    <t>A.2.1. Dochody ze sprzedaży majątku</t>
  </si>
  <si>
    <t>B. Wydatki ogółem, z tego:</t>
  </si>
  <si>
    <t>B.1. Wydatki bieżące</t>
  </si>
  <si>
    <t>B.2. Wydatki majątkowe</t>
  </si>
  <si>
    <t>C. Wynik budżetu (A-B)</t>
  </si>
  <si>
    <t>D. Finansowanie (D.1. - D.2.)</t>
  </si>
  <si>
    <t>D.1. Przychody ogółem, z tego:</t>
  </si>
  <si>
    <t>D.1.1. Kredyty i pożyczki, w tym:</t>
  </si>
  <si>
    <t>D.1.1.1. Kredyty i pożyczki zaciągane na zadania finansowane z udziałem środków UE i EFTA*</t>
  </si>
  <si>
    <t>D.1.2. Emitowane papiery wartościowe, w tym:</t>
  </si>
  <si>
    <t>D.1.2.1. Papiery wartościowe emitowane na zadania finansowane z udziałem środków UE i EFTA*</t>
  </si>
  <si>
    <t>D.1.3. Zwrot pożyczek udzielonych</t>
  </si>
  <si>
    <t>D.1.4. Przychody z prywatyzacji</t>
  </si>
  <si>
    <t>D.1.5. Nadwyżka z lat ubiegłych</t>
  </si>
  <si>
    <t>D.1.6. Wolne środki**</t>
  </si>
  <si>
    <t>D.1.7. Inne źródła</t>
  </si>
  <si>
    <t>D.2. Rozchody ogółem, z tego:</t>
  </si>
  <si>
    <t>D.2.1. Spłaty kredytów i pożyczek, w tym:</t>
  </si>
  <si>
    <t>D.2.1.1. Spłaty kredytów i pożyczek zaciąganych na zadania finansowane z udziałem środków UE i EFTA*</t>
  </si>
  <si>
    <t>D.2.2. Wykup papierów wartościowych, w tym:</t>
  </si>
  <si>
    <t>D.2.2.1. Wykup papierów wartościowych  wyemitowanych na zadania finansowane z udziałem środków UE i EFTA*</t>
  </si>
  <si>
    <t>D.2.3. Udzielone pożyczki</t>
  </si>
  <si>
    <t>D.2.4. Inne rozchody (np. przelewy na rachunki lokat)</t>
  </si>
  <si>
    <t>E. Umorzenia pożyczek</t>
  </si>
  <si>
    <t>F. Udzielone poręczenia, w tym:</t>
  </si>
  <si>
    <t>F.1. Potencjalne spłaty kwot wynikających z udzielonych poręczeń oraz gwarancji przypadające w danym roku budżetowym, w tym:</t>
  </si>
  <si>
    <t>F.1.1. Potencjalne spłaty kwot wynikających z poręczeń i gwarancji udzielonych samorządowym osobom prawnym realizującym zadania j.s.t. finansowane z udziałem środków UE i EFTA*</t>
  </si>
  <si>
    <t>G. Obciążenia związane z posiadanymi zobowiązaniami (bez poz D.2.1.1, D.2.2.1, F.1.1.), z tego:</t>
  </si>
  <si>
    <t>G.1. Spłaty rat kredytów i pożyczek (D.2.1. - D.2.1.1.)</t>
  </si>
  <si>
    <t>G.2. Spłaty odsetek od kredytów i pożyczek</t>
  </si>
  <si>
    <t>G.3. Wykup papierów wartościowych (D.2.2. - D.2.2.1.)</t>
  </si>
  <si>
    <t>G.4. Odsetki i dyskonto od papierów wartościowych</t>
  </si>
  <si>
    <t>G.5. Potencjalne spłaty kwot wynikających z udzielonych poręczeń oraz gwarancji przypadające w danym roku budżetowym (F.1. - F.1.1.)</t>
  </si>
  <si>
    <t>G.6. Kwoty zobowiązań związku współtworzonego przez j.s.t. przypadające do spłaty w danym roku budżetowym</t>
  </si>
  <si>
    <t>H. Wskaźnik obsługi długu (G : A) w %</t>
  </si>
  <si>
    <t>I. Łączna kwota długu na koniec roku budżetowego, z tego:</t>
  </si>
  <si>
    <t>I.1. Papiery wartościowe, w tym:</t>
  </si>
  <si>
    <t>I.1.1. Papiery wartościowe wyemitowane na zadania finansowane z udziałem środków UE i EFTA*</t>
  </si>
  <si>
    <t>I.2. Kredyty i pożyczki, w tym:</t>
  </si>
  <si>
    <t>I.2.1. Kredyty i pożyczki zaciągnięte na zadania finansowane z udziałem środków UE i EFTA*</t>
  </si>
  <si>
    <t>I.3. Przyjęte depozyty</t>
  </si>
  <si>
    <t>I.4. Wymagalne zobowiązania</t>
  </si>
  <si>
    <t>J. Wskaźnik długu (I. - I.1.1. - I.2.1.) : A w %</t>
  </si>
  <si>
    <t>K. Średnia arytmetyczna z ostatnich trzech lat, o której mowa w art. 243 ustawy z 27 sierpnia 2009r.</t>
  </si>
  <si>
    <t>X</t>
  </si>
  <si>
    <t>L. Czy spełniony jest warunek, o którym mowa w art. 243 ustawy z 27 sierpnia 2009r. dla danego roku</t>
  </si>
  <si>
    <t>tak</t>
  </si>
  <si>
    <t>Załącznik nr 3</t>
  </si>
  <si>
    <t>Wykaz przedsięwzięć realizowanych przez   GMINĘ PIECKI  w latach 2012- 2014</t>
  </si>
  <si>
    <t xml:space="preserve">Nazwa i cel </t>
  </si>
  <si>
    <t>jednostka odpowiedzialna</t>
  </si>
  <si>
    <t>okres realizacji 
(w wierszu program/umowa)</t>
  </si>
  <si>
    <t>łączne nakłady finansowe</t>
  </si>
  <si>
    <t>limity wydatków w poszczególnych latach (wszystkie lata)</t>
  </si>
  <si>
    <t>Limit zobowiązań</t>
  </si>
  <si>
    <t>Od</t>
  </si>
  <si>
    <t>Do</t>
  </si>
  <si>
    <t>n…..+</t>
  </si>
  <si>
    <t>Przedsięwzięcia ogółem</t>
  </si>
  <si>
    <t xml:space="preserve"> - wydatki bieżące</t>
  </si>
  <si>
    <t>0</t>
  </si>
  <si>
    <t xml:space="preserve"> - wydatki majątkowe</t>
  </si>
  <si>
    <t>1) programy, projekty lub zadania (razem)</t>
  </si>
  <si>
    <t>a) programy, projekty lub zadania związane z programami realizowanymi z udziałem środków, o których mowa w art. 5 ust. 1 pkt 2 i 3, (razem)</t>
  </si>
  <si>
    <t xml:space="preserve"> - wydatki bieżące </t>
  </si>
  <si>
    <t xml:space="preserve"> - wydatki majątkowe </t>
  </si>
  <si>
    <t>Program nr 1 Budowa zbiorowego zaopatrzenia w wodę wsi Bobrówko i N.Most ogółem</t>
  </si>
  <si>
    <t>UG Piecki</t>
  </si>
  <si>
    <t>2011</t>
  </si>
  <si>
    <t>2013</t>
  </si>
  <si>
    <t>Program nr 2  ogółem</t>
  </si>
  <si>
    <t>…………….</t>
  </si>
  <si>
    <t>Program nr 3 ogółem</t>
  </si>
  <si>
    <t>Program nr 4 ogółem</t>
  </si>
  <si>
    <t>b) programy, projekty lub zadania związane z umowami partnerstwa publiczno-prywatnego; (razem)</t>
  </si>
  <si>
    <t>Program nr 1…/należy wpisać nazwę/……………………... ogółem</t>
  </si>
  <si>
    <t>Program nr 2…/należy wpisać nazwę/……………………... ogółem</t>
  </si>
  <si>
    <t>……………….</t>
  </si>
  <si>
    <r>
      <t xml:space="preserve">Program nr </t>
    </r>
    <r>
      <rPr>
        <b/>
        <i/>
        <sz val="11"/>
        <color indexed="8"/>
        <rFont val="Arial"/>
        <family val="2"/>
      </rPr>
      <t>n</t>
    </r>
    <r>
      <rPr>
        <b/>
        <sz val="11"/>
        <color indexed="8"/>
        <rFont val="Arial"/>
        <family val="2"/>
      </rPr>
      <t>..…/należy wpisać nazwę/……………………... ogółem</t>
    </r>
  </si>
  <si>
    <t>c) programy, projekty lub zadania pozostałe (inne niż wymienione w lit.a i b) (razem)</t>
  </si>
  <si>
    <t>Program nr 1 Budowa przedszkola w Pieckach ogółem</t>
  </si>
  <si>
    <t>Program nr 2 Przebudowa drogi gminnej w m.Piecki ul. Nowa   ogółem</t>
  </si>
  <si>
    <t>Program nr 3  ogółem</t>
  </si>
  <si>
    <t>Program  nr 4  ogółem</t>
  </si>
  <si>
    <t>Program nr 5   ogółem</t>
  </si>
  <si>
    <r>
      <t xml:space="preserve">Program nr </t>
    </r>
    <r>
      <rPr>
        <b/>
        <sz val="11"/>
        <color indexed="8"/>
        <rFont val="Arial"/>
        <family val="2"/>
      </rPr>
      <t xml:space="preserve"> ogółem</t>
    </r>
  </si>
  <si>
    <t>2) umowy, których realizacja w roku budżetowym i w latach następnych jest niezbędna dla zapewnienia ciągłości działania jednostki i których płatności przypadają w okresie dłuższym niż rok; (razem)</t>
  </si>
  <si>
    <t>Umowa nr 1……./należy wpisać nazwę/tytuł……………………. ogółem</t>
  </si>
  <si>
    <t>Umowa nr 2….../należy wpisać nazwę/tytuł……………………. ogółem</t>
  </si>
  <si>
    <t>……………..</t>
  </si>
  <si>
    <t>Umowa nr n….../należy wpisać nazwę/tytuł……………………. ogółem</t>
  </si>
  <si>
    <t>3) gwarancje i poręczenia udzielane przez jednostki samorządu terytorialnego(razem)</t>
  </si>
  <si>
    <t>nie</t>
  </si>
  <si>
    <t>niezgodny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</si>
</sst>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#,##0.0"/>
  </numFmts>
  <fonts count="8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Czcionka tekstu podstawowego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Czcionka tekstu podstawowego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8"/>
      <name val="Czcionka tekstu podstawowego"/>
      <family val="0"/>
    </font>
    <font>
      <sz val="10"/>
      <name val="Czcionka tekstu podstawowego"/>
      <family val="0"/>
    </font>
    <font>
      <b/>
      <i/>
      <sz val="11"/>
      <color indexed="8"/>
      <name val="Arial"/>
      <family val="2"/>
    </font>
    <font>
      <b/>
      <sz val="11"/>
      <color indexed="8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1"/>
      <name val="Czcionka tekstu podstawowego"/>
      <family val="2"/>
    </font>
    <font>
      <b/>
      <sz val="14"/>
      <name val="Czcionka tekstu podstawowego"/>
      <family val="0"/>
    </font>
    <font>
      <sz val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sz val="9"/>
      <color indexed="8"/>
      <name val="Czcionka tekstu podstawowego"/>
      <family val="2"/>
    </font>
    <font>
      <b/>
      <sz val="9"/>
      <color indexed="8"/>
      <name val="Arial"/>
      <family val="2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  <font>
      <sz val="14"/>
      <color indexed="8"/>
      <name val="Czcionka tekstu podstawowego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Czcionka tekstu podstawowego"/>
      <family val="2"/>
    </font>
    <font>
      <b/>
      <sz val="9"/>
      <color indexed="60"/>
      <name val="Arial"/>
      <family val="2"/>
    </font>
    <font>
      <i/>
      <sz val="11"/>
      <color indexed="8"/>
      <name val="Arial"/>
      <family val="2"/>
    </font>
    <font>
      <sz val="10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b/>
      <sz val="9"/>
      <color indexed="8"/>
      <name val="Czcionka tekstu podstawowego"/>
      <family val="0"/>
    </font>
    <font>
      <sz val="11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  <font>
      <sz val="9"/>
      <color theme="1"/>
      <name val="Czcionka tekstu podstawowego"/>
      <family val="2"/>
    </font>
    <font>
      <b/>
      <sz val="9"/>
      <color theme="1"/>
      <name val="Arial"/>
      <family val="2"/>
    </font>
    <font>
      <b/>
      <sz val="14"/>
      <color theme="1"/>
      <name val="Arial"/>
      <family val="2"/>
    </font>
    <font>
      <b/>
      <sz val="8"/>
      <color theme="1"/>
      <name val="Arial"/>
      <family val="2"/>
    </font>
    <font>
      <sz val="14"/>
      <color theme="1"/>
      <name val="Czcionka tekstu podstawowego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Czcionka tekstu podstawowego"/>
      <family val="2"/>
    </font>
    <font>
      <b/>
      <sz val="11"/>
      <color theme="1"/>
      <name val="Arial"/>
      <family val="2"/>
    </font>
    <font>
      <b/>
      <sz val="9"/>
      <color rgb="FFC00000"/>
      <name val="Arial"/>
      <family val="2"/>
    </font>
    <font>
      <b/>
      <i/>
      <sz val="11"/>
      <color theme="1"/>
      <name val="Arial"/>
      <family val="2"/>
    </font>
    <font>
      <i/>
      <sz val="11"/>
      <color theme="1"/>
      <name val="Arial"/>
      <family val="2"/>
    </font>
    <font>
      <sz val="10"/>
      <color theme="1"/>
      <name val="Czcionka tekstu podstawowego"/>
      <family val="0"/>
    </font>
    <font>
      <b/>
      <sz val="10"/>
      <color theme="1"/>
      <name val="Czcionka tekstu podstawowego"/>
      <family val="0"/>
    </font>
    <font>
      <b/>
      <sz val="9"/>
      <color theme="1"/>
      <name val="Czcionka tekstu podstawowego"/>
      <family val="0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thick"/>
      <bottom style="thick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ck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ck"/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thin">
        <color indexed="8"/>
      </right>
      <top style="thick">
        <color indexed="8"/>
      </top>
      <bottom style="thick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ck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thick"/>
      <bottom style="thick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ck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thick"/>
      <top style="thick"/>
      <bottom style="thin"/>
    </border>
    <border>
      <left style="thick"/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29" borderId="4" applyNumberFormat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27" borderId="1" applyNumberFormat="0" applyAlignment="0" applyProtection="0"/>
    <xf numFmtId="9" fontId="1" fillId="0" borderId="0" applyFont="0" applyFill="0" applyBorder="0" applyAlignment="0" applyProtection="0"/>
    <xf numFmtId="0" fontId="63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294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3" fontId="5" fillId="4" borderId="17" xfId="0" applyNumberFormat="1" applyFont="1" applyFill="1" applyBorder="1" applyAlignment="1">
      <alignment horizontal="center"/>
    </xf>
    <xf numFmtId="3" fontId="5" fillId="0" borderId="17" xfId="0" applyNumberFormat="1" applyFont="1" applyBorder="1" applyAlignment="1">
      <alignment horizontal="center"/>
    </xf>
    <xf numFmtId="0" fontId="6" fillId="33" borderId="18" xfId="0" applyFont="1" applyFill="1" applyBorder="1" applyAlignment="1">
      <alignment horizontal="center" vertical="center" wrapText="1"/>
    </xf>
    <xf numFmtId="4" fontId="5" fillId="0" borderId="17" xfId="0" applyNumberFormat="1" applyFont="1" applyBorder="1" applyAlignment="1">
      <alignment horizontal="center" vertical="center" wrapText="1"/>
    </xf>
    <xf numFmtId="10" fontId="6" fillId="0" borderId="17" xfId="0" applyNumberFormat="1" applyFont="1" applyBorder="1" applyAlignment="1">
      <alignment horizontal="center"/>
    </xf>
    <xf numFmtId="3" fontId="6" fillId="0" borderId="17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4" borderId="19" xfId="0" applyFont="1" applyFill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6" fillId="4" borderId="19" xfId="0" applyFont="1" applyFill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5" fillId="0" borderId="20" xfId="0" applyFont="1" applyBorder="1" applyAlignment="1">
      <alignment horizontal="left" wrapText="1"/>
    </xf>
    <xf numFmtId="0" fontId="6" fillId="0" borderId="19" xfId="0" applyFont="1" applyBorder="1" applyAlignment="1">
      <alignment horizontal="left" wrapText="1"/>
    </xf>
    <xf numFmtId="0" fontId="5" fillId="0" borderId="21" xfId="0" applyFont="1" applyBorder="1" applyAlignment="1">
      <alignment horizontal="left" wrapText="1"/>
    </xf>
    <xf numFmtId="0" fontId="6" fillId="0" borderId="19" xfId="0" applyFont="1" applyBorder="1" applyAlignment="1">
      <alignment horizontal="left"/>
    </xf>
    <xf numFmtId="0" fontId="6" fillId="0" borderId="22" xfId="0" applyFont="1" applyBorder="1" applyAlignment="1">
      <alignment horizontal="left" wrapText="1"/>
    </xf>
    <xf numFmtId="0" fontId="6" fillId="0" borderId="23" xfId="0" applyFont="1" applyBorder="1" applyAlignment="1">
      <alignment horizontal="left"/>
    </xf>
    <xf numFmtId="0" fontId="6" fillId="0" borderId="21" xfId="0" applyFont="1" applyBorder="1" applyAlignment="1">
      <alignment horizontal="left" wrapText="1"/>
    </xf>
    <xf numFmtId="0" fontId="6" fillId="0" borderId="19" xfId="0" applyFont="1" applyFill="1" applyBorder="1" applyAlignment="1">
      <alignment horizontal="left" wrapText="1"/>
    </xf>
    <xf numFmtId="0" fontId="6" fillId="0" borderId="19" xfId="0" applyFont="1" applyBorder="1" applyAlignment="1">
      <alignment horizontal="left" vertical="top" wrapText="1"/>
    </xf>
    <xf numFmtId="0" fontId="6" fillId="0" borderId="19" xfId="0" applyFont="1" applyBorder="1" applyAlignment="1">
      <alignment/>
    </xf>
    <xf numFmtId="0" fontId="0" fillId="0" borderId="0" xfId="0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68" fillId="0" borderId="0" xfId="0" applyFont="1" applyAlignment="1">
      <alignment/>
    </xf>
    <xf numFmtId="0" fontId="0" fillId="0" borderId="24" xfId="0" applyBorder="1" applyAlignment="1">
      <alignment/>
    </xf>
    <xf numFmtId="0" fontId="2" fillId="0" borderId="25" xfId="0" applyFont="1" applyBorder="1" applyAlignment="1" applyProtection="1">
      <alignment horizontal="center" vertical="center"/>
      <protection/>
    </xf>
    <xf numFmtId="0" fontId="9" fillId="34" borderId="26" xfId="0" applyFont="1" applyFill="1" applyBorder="1" applyAlignment="1" applyProtection="1">
      <alignment horizontal="center" vertical="center" wrapText="1"/>
      <protection locked="0"/>
    </xf>
    <xf numFmtId="0" fontId="9" fillId="34" borderId="27" xfId="0" applyFont="1" applyFill="1" applyBorder="1" applyAlignment="1" applyProtection="1">
      <alignment horizontal="center" vertical="center" wrapText="1"/>
      <protection locked="0"/>
    </xf>
    <xf numFmtId="0" fontId="9" fillId="34" borderId="18" xfId="0" applyFont="1" applyFill="1" applyBorder="1" applyAlignment="1" applyProtection="1">
      <alignment horizontal="center" vertical="center" wrapText="1"/>
      <protection locked="0"/>
    </xf>
    <xf numFmtId="0" fontId="9" fillId="34" borderId="28" xfId="0" applyFont="1" applyFill="1" applyBorder="1" applyAlignment="1" applyProtection="1">
      <alignment horizontal="center" vertical="center" wrapText="1"/>
      <protection locked="0"/>
    </xf>
    <xf numFmtId="0" fontId="2" fillId="35" borderId="29" xfId="0" applyFont="1" applyFill="1" applyBorder="1" applyAlignment="1" applyProtection="1">
      <alignment vertical="center" wrapText="1"/>
      <protection/>
    </xf>
    <xf numFmtId="3" fontId="2" fillId="36" borderId="30" xfId="0" applyNumberFormat="1" applyFont="1" applyFill="1" applyBorder="1" applyAlignment="1" applyProtection="1">
      <alignment vertical="center"/>
      <protection/>
    </xf>
    <xf numFmtId="3" fontId="2" fillId="36" borderId="31" xfId="0" applyNumberFormat="1" applyFont="1" applyFill="1" applyBorder="1" applyAlignment="1" applyProtection="1">
      <alignment vertical="center"/>
      <protection/>
    </xf>
    <xf numFmtId="0" fontId="0" fillId="37" borderId="32" xfId="0" applyFont="1" applyFill="1" applyBorder="1" applyAlignment="1" applyProtection="1">
      <alignment vertical="center" wrapText="1"/>
      <protection/>
    </xf>
    <xf numFmtId="3" fontId="0" fillId="38" borderId="33" xfId="0" applyNumberFormat="1" applyFill="1" applyBorder="1" applyAlignment="1" applyProtection="1">
      <alignment vertical="center"/>
      <protection locked="0"/>
    </xf>
    <xf numFmtId="3" fontId="0" fillId="38" borderId="34" xfId="0" applyNumberFormat="1" applyFill="1" applyBorder="1" applyAlignment="1" applyProtection="1">
      <alignment vertical="center"/>
      <protection locked="0"/>
    </xf>
    <xf numFmtId="0" fontId="0" fillId="37" borderId="35" xfId="0" applyFont="1" applyFill="1" applyBorder="1" applyAlignment="1" applyProtection="1">
      <alignment vertical="center" wrapText="1"/>
      <protection/>
    </xf>
    <xf numFmtId="3" fontId="0" fillId="38" borderId="0" xfId="0" applyNumberFormat="1" applyFill="1" applyBorder="1" applyAlignment="1" applyProtection="1">
      <alignment vertical="center"/>
      <protection locked="0"/>
    </xf>
    <xf numFmtId="3" fontId="0" fillId="38" borderId="36" xfId="0" applyNumberFormat="1" applyFill="1" applyBorder="1" applyAlignment="1" applyProtection="1">
      <alignment vertical="center"/>
      <protection locked="0"/>
    </xf>
    <xf numFmtId="0" fontId="0" fillId="37" borderId="37" xfId="0" applyFont="1" applyFill="1" applyBorder="1" applyAlignment="1" applyProtection="1">
      <alignment vertical="center" wrapText="1"/>
      <protection/>
    </xf>
    <xf numFmtId="3" fontId="0" fillId="38" borderId="38" xfId="0" applyNumberFormat="1" applyFill="1" applyBorder="1" applyAlignment="1" applyProtection="1">
      <alignment vertical="center"/>
      <protection locked="0"/>
    </xf>
    <xf numFmtId="3" fontId="0" fillId="38" borderId="39" xfId="0" applyNumberFormat="1" applyFill="1" applyBorder="1" applyAlignment="1" applyProtection="1">
      <alignment vertical="center"/>
      <protection locked="0"/>
    </xf>
    <xf numFmtId="0" fontId="2" fillId="39" borderId="40" xfId="0" applyFont="1" applyFill="1" applyBorder="1" applyAlignment="1" applyProtection="1">
      <alignment vertical="center" wrapText="1"/>
      <protection/>
    </xf>
    <xf numFmtId="3" fontId="2" fillId="33" borderId="41" xfId="0" applyNumberFormat="1" applyFont="1" applyFill="1" applyBorder="1" applyAlignment="1" applyProtection="1">
      <alignment vertical="center"/>
      <protection/>
    </xf>
    <xf numFmtId="3" fontId="2" fillId="40" borderId="41" xfId="0" applyNumberFormat="1" applyFont="1" applyFill="1" applyBorder="1" applyAlignment="1" applyProtection="1">
      <alignment vertical="center"/>
      <protection/>
    </xf>
    <xf numFmtId="0" fontId="2" fillId="39" borderId="42" xfId="0" applyFont="1" applyFill="1" applyBorder="1" applyAlignment="1" applyProtection="1">
      <alignment vertical="center" wrapText="1"/>
      <protection/>
    </xf>
    <xf numFmtId="3" fontId="2" fillId="33" borderId="43" xfId="0" applyNumberFormat="1" applyFont="1" applyFill="1" applyBorder="1" applyAlignment="1" applyProtection="1">
      <alignment vertical="center"/>
      <protection/>
    </xf>
    <xf numFmtId="0" fontId="2" fillId="37" borderId="32" xfId="0" applyFont="1" applyFill="1" applyBorder="1" applyAlignment="1" applyProtection="1">
      <alignment vertical="center" wrapText="1"/>
      <protection/>
    </xf>
    <xf numFmtId="3" fontId="2" fillId="40" borderId="34" xfId="0" applyNumberFormat="1" applyFont="1" applyFill="1" applyBorder="1" applyAlignment="1" applyProtection="1">
      <alignment vertical="center"/>
      <protection/>
    </xf>
    <xf numFmtId="3" fontId="2" fillId="40" borderId="34" xfId="0" applyNumberFormat="1" applyFont="1" applyFill="1" applyBorder="1" applyAlignment="1" applyProtection="1">
      <alignment horizontal="center" vertical="center"/>
      <protection/>
    </xf>
    <xf numFmtId="3" fontId="0" fillId="38" borderId="36" xfId="0" applyNumberFormat="1" applyFill="1" applyBorder="1" applyAlignment="1" applyProtection="1">
      <alignment horizontal="center" vertical="center"/>
      <protection locked="0"/>
    </xf>
    <xf numFmtId="3" fontId="0" fillId="38" borderId="44" xfId="0" applyNumberFormat="1" applyFill="1" applyBorder="1" applyAlignment="1" applyProtection="1">
      <alignment vertical="center"/>
      <protection locked="0"/>
    </xf>
    <xf numFmtId="3" fontId="0" fillId="38" borderId="45" xfId="0" applyNumberFormat="1" applyFill="1" applyBorder="1" applyAlignment="1" applyProtection="1">
      <alignment vertical="center"/>
      <protection locked="0"/>
    </xf>
    <xf numFmtId="3" fontId="0" fillId="38" borderId="17" xfId="0" applyNumberFormat="1" applyFill="1" applyBorder="1" applyAlignment="1" applyProtection="1">
      <alignment/>
      <protection locked="0"/>
    </xf>
    <xf numFmtId="3" fontId="0" fillId="38" borderId="46" xfId="0" applyNumberFormat="1" applyFill="1" applyBorder="1" applyAlignment="1" applyProtection="1">
      <alignment vertical="center"/>
      <protection locked="0"/>
    </xf>
    <xf numFmtId="3" fontId="0" fillId="38" borderId="47" xfId="0" applyNumberFormat="1" applyFill="1" applyBorder="1" applyAlignment="1" applyProtection="1">
      <alignment vertical="center"/>
      <protection locked="0"/>
    </xf>
    <xf numFmtId="3" fontId="0" fillId="38" borderId="17" xfId="0" applyNumberFormat="1" applyFill="1" applyBorder="1" applyAlignment="1" applyProtection="1">
      <alignment vertical="center"/>
      <protection locked="0"/>
    </xf>
    <xf numFmtId="0" fontId="0" fillId="37" borderId="48" xfId="0" applyFont="1" applyFill="1" applyBorder="1" applyAlignment="1" applyProtection="1">
      <alignment vertical="center" wrapText="1"/>
      <protection/>
    </xf>
    <xf numFmtId="3" fontId="0" fillId="38" borderId="49" xfId="0" applyNumberFormat="1" applyFill="1" applyBorder="1" applyAlignment="1" applyProtection="1">
      <alignment vertical="center"/>
      <protection locked="0"/>
    </xf>
    <xf numFmtId="3" fontId="0" fillId="38" borderId="20" xfId="0" applyNumberFormat="1" applyFill="1" applyBorder="1" applyAlignment="1" applyProtection="1">
      <alignment vertical="center"/>
      <protection locked="0"/>
    </xf>
    <xf numFmtId="3" fontId="0" fillId="38" borderId="50" xfId="0" applyNumberFormat="1" applyFill="1" applyBorder="1" applyAlignment="1" applyProtection="1">
      <alignment vertical="center"/>
      <protection locked="0"/>
    </xf>
    <xf numFmtId="3" fontId="0" fillId="38" borderId="51" xfId="0" applyNumberFormat="1" applyFill="1" applyBorder="1" applyAlignment="1" applyProtection="1">
      <alignment vertical="center"/>
      <protection locked="0"/>
    </xf>
    <xf numFmtId="0" fontId="2" fillId="37" borderId="42" xfId="0" applyFont="1" applyFill="1" applyBorder="1" applyAlignment="1" applyProtection="1">
      <alignment vertical="center" wrapText="1"/>
      <protection/>
    </xf>
    <xf numFmtId="3" fontId="2" fillId="40" borderId="43" xfId="0" applyNumberFormat="1" applyFont="1" applyFill="1" applyBorder="1" applyAlignment="1" applyProtection="1">
      <alignment vertical="center"/>
      <protection/>
    </xf>
    <xf numFmtId="3" fontId="2" fillId="40" borderId="52" xfId="0" applyNumberFormat="1" applyFont="1" applyFill="1" applyBorder="1" applyAlignment="1" applyProtection="1">
      <alignment vertical="center"/>
      <protection/>
    </xf>
    <xf numFmtId="3" fontId="2" fillId="40" borderId="53" xfId="0" applyNumberFormat="1" applyFont="1" applyFill="1" applyBorder="1" applyAlignment="1" applyProtection="1">
      <alignment vertical="center"/>
      <protection/>
    </xf>
    <xf numFmtId="3" fontId="2" fillId="40" borderId="54" xfId="0" applyNumberFormat="1" applyFont="1" applyFill="1" applyBorder="1" applyAlignment="1" applyProtection="1">
      <alignment vertical="center"/>
      <protection/>
    </xf>
    <xf numFmtId="3" fontId="0" fillId="38" borderId="55" xfId="0" applyNumberFormat="1" applyFont="1" applyFill="1" applyBorder="1" applyAlignment="1" applyProtection="1">
      <alignment vertical="center"/>
      <protection locked="0"/>
    </xf>
    <xf numFmtId="3" fontId="0" fillId="38" borderId="56" xfId="0" applyNumberFormat="1" applyFont="1" applyFill="1" applyBorder="1" applyAlignment="1" applyProtection="1">
      <alignment vertical="center"/>
      <protection locked="0"/>
    </xf>
    <xf numFmtId="3" fontId="0" fillId="38" borderId="18" xfId="0" applyNumberFormat="1" applyFont="1" applyFill="1" applyBorder="1" applyAlignment="1" applyProtection="1">
      <alignment vertical="center"/>
      <protection locked="0"/>
    </xf>
    <xf numFmtId="3" fontId="0" fillId="38" borderId="57" xfId="0" applyNumberFormat="1" applyFont="1" applyFill="1" applyBorder="1" applyAlignment="1" applyProtection="1">
      <alignment vertical="center"/>
      <protection locked="0"/>
    </xf>
    <xf numFmtId="3" fontId="0" fillId="38" borderId="58" xfId="0" applyNumberFormat="1" applyFont="1" applyFill="1" applyBorder="1" applyAlignment="1" applyProtection="1">
      <alignment vertical="center"/>
      <protection locked="0"/>
    </xf>
    <xf numFmtId="3" fontId="0" fillId="38" borderId="36" xfId="0" applyNumberFormat="1" applyFont="1" applyFill="1" applyBorder="1" applyAlignment="1" applyProtection="1">
      <alignment vertical="center"/>
      <protection locked="0"/>
    </xf>
    <xf numFmtId="3" fontId="0" fillId="38" borderId="45" xfId="0" applyNumberFormat="1" applyFont="1" applyFill="1" applyBorder="1" applyAlignment="1" applyProtection="1">
      <alignment vertical="center"/>
      <protection locked="0"/>
    </xf>
    <xf numFmtId="3" fontId="0" fillId="38" borderId="17" xfId="0" applyNumberFormat="1" applyFont="1" applyFill="1" applyBorder="1" applyAlignment="1" applyProtection="1">
      <alignment vertical="center"/>
      <protection locked="0"/>
    </xf>
    <xf numFmtId="3" fontId="0" fillId="38" borderId="47" xfId="0" applyNumberFormat="1" applyFont="1" applyFill="1" applyBorder="1" applyAlignment="1" applyProtection="1">
      <alignment vertical="center"/>
      <protection locked="0"/>
    </xf>
    <xf numFmtId="3" fontId="0" fillId="38" borderId="59" xfId="0" applyNumberFormat="1" applyFill="1" applyBorder="1" applyAlignment="1" applyProtection="1">
      <alignment vertical="center"/>
      <protection locked="0"/>
    </xf>
    <xf numFmtId="3" fontId="0" fillId="38" borderId="60" xfId="0" applyNumberFormat="1" applyFill="1" applyBorder="1" applyAlignment="1" applyProtection="1">
      <alignment vertical="center"/>
      <protection locked="0"/>
    </xf>
    <xf numFmtId="0" fontId="2" fillId="37" borderId="61" xfId="0" applyFont="1" applyFill="1" applyBorder="1" applyAlignment="1" applyProtection="1">
      <alignment vertical="center" wrapText="1"/>
      <protection/>
    </xf>
    <xf numFmtId="3" fontId="0" fillId="40" borderId="62" xfId="0" applyNumberFormat="1" applyFill="1" applyBorder="1" applyAlignment="1" applyProtection="1">
      <alignment vertical="center"/>
      <protection locked="0"/>
    </xf>
    <xf numFmtId="3" fontId="0" fillId="40" borderId="63" xfId="0" applyNumberFormat="1" applyFill="1" applyBorder="1" applyAlignment="1" applyProtection="1">
      <alignment vertical="center"/>
      <protection locked="0"/>
    </xf>
    <xf numFmtId="3" fontId="0" fillId="40" borderId="53" xfId="0" applyNumberFormat="1" applyFill="1" applyBorder="1" applyAlignment="1" applyProtection="1">
      <alignment vertical="center"/>
      <protection locked="0"/>
    </xf>
    <xf numFmtId="3" fontId="0" fillId="40" borderId="64" xfId="0" applyNumberFormat="1" applyFill="1" applyBorder="1" applyAlignment="1" applyProtection="1">
      <alignment vertical="center"/>
      <protection locked="0"/>
    </xf>
    <xf numFmtId="3" fontId="0" fillId="40" borderId="65" xfId="0" applyNumberFormat="1" applyFill="1" applyBorder="1" applyAlignment="1" applyProtection="1">
      <alignment vertical="center"/>
      <protection locked="0"/>
    </xf>
    <xf numFmtId="0" fontId="2" fillId="37" borderId="29" xfId="0" applyFont="1" applyFill="1" applyBorder="1" applyAlignment="1" applyProtection="1">
      <alignment vertical="center" wrapText="1"/>
      <protection/>
    </xf>
    <xf numFmtId="3" fontId="0" fillId="40" borderId="30" xfId="0" applyNumberFormat="1" applyFill="1" applyBorder="1" applyAlignment="1" applyProtection="1">
      <alignment vertical="center"/>
      <protection locked="0"/>
    </xf>
    <xf numFmtId="3" fontId="0" fillId="40" borderId="66" xfId="0" applyNumberFormat="1" applyFill="1" applyBorder="1" applyAlignment="1" applyProtection="1">
      <alignment vertical="center"/>
      <protection locked="0"/>
    </xf>
    <xf numFmtId="3" fontId="0" fillId="40" borderId="67" xfId="0" applyNumberFormat="1" applyFill="1" applyBorder="1" applyAlignment="1" applyProtection="1">
      <alignment vertical="center"/>
      <protection locked="0"/>
    </xf>
    <xf numFmtId="3" fontId="0" fillId="40" borderId="34" xfId="0" applyNumberFormat="1" applyFill="1" applyBorder="1" applyAlignment="1" applyProtection="1">
      <alignment vertical="center"/>
      <protection locked="0"/>
    </xf>
    <xf numFmtId="3" fontId="0" fillId="40" borderId="68" xfId="0" applyNumberFormat="1" applyFill="1" applyBorder="1" applyAlignment="1" applyProtection="1">
      <alignment vertical="center"/>
      <protection locked="0"/>
    </xf>
    <xf numFmtId="3" fontId="0" fillId="40" borderId="18" xfId="0" applyNumberFormat="1" applyFill="1" applyBorder="1" applyAlignment="1" applyProtection="1">
      <alignment vertical="center"/>
      <protection locked="0"/>
    </xf>
    <xf numFmtId="3" fontId="0" fillId="40" borderId="69" xfId="0" applyNumberFormat="1" applyFill="1" applyBorder="1" applyAlignment="1" applyProtection="1">
      <alignment vertical="center"/>
      <protection locked="0"/>
    </xf>
    <xf numFmtId="3" fontId="0" fillId="40" borderId="70" xfId="0" applyNumberFormat="1" applyFill="1" applyBorder="1" applyAlignment="1" applyProtection="1">
      <alignment vertical="center"/>
      <protection locked="0"/>
    </xf>
    <xf numFmtId="3" fontId="0" fillId="40" borderId="44" xfId="0" applyNumberFormat="1" applyFill="1" applyBorder="1" applyAlignment="1" applyProtection="1">
      <alignment vertical="center"/>
      <protection locked="0"/>
    </xf>
    <xf numFmtId="3" fontId="0" fillId="40" borderId="49" xfId="0" applyNumberFormat="1" applyFill="1" applyBorder="1" applyAlignment="1" applyProtection="1">
      <alignment vertical="center"/>
      <protection locked="0"/>
    </xf>
    <xf numFmtId="3" fontId="0" fillId="40" borderId="20" xfId="0" applyNumberFormat="1" applyFill="1" applyBorder="1" applyAlignment="1" applyProtection="1">
      <alignment vertical="center"/>
      <protection locked="0"/>
    </xf>
    <xf numFmtId="3" fontId="0" fillId="40" borderId="50" xfId="0" applyNumberFormat="1" applyFill="1" applyBorder="1" applyAlignment="1" applyProtection="1">
      <alignment vertical="center"/>
      <protection locked="0"/>
    </xf>
    <xf numFmtId="3" fontId="0" fillId="40" borderId="51" xfId="0" applyNumberFormat="1" applyFill="1" applyBorder="1" applyAlignment="1" applyProtection="1">
      <alignment vertical="center"/>
      <protection locked="0"/>
    </xf>
    <xf numFmtId="3" fontId="2" fillId="40" borderId="71" xfId="0" applyNumberFormat="1" applyFont="1" applyFill="1" applyBorder="1" applyAlignment="1" applyProtection="1">
      <alignment vertical="center"/>
      <protection/>
    </xf>
    <xf numFmtId="3" fontId="2" fillId="38" borderId="36" xfId="0" applyNumberFormat="1" applyFont="1" applyFill="1" applyBorder="1" applyAlignment="1" applyProtection="1">
      <alignment vertical="center"/>
      <protection locked="0"/>
    </xf>
    <xf numFmtId="3" fontId="2" fillId="38" borderId="45" xfId="0" applyNumberFormat="1" applyFont="1" applyFill="1" applyBorder="1" applyAlignment="1" applyProtection="1">
      <alignment vertical="center"/>
      <protection locked="0"/>
    </xf>
    <xf numFmtId="3" fontId="2" fillId="38" borderId="17" xfId="0" applyNumberFormat="1" applyFont="1" applyFill="1" applyBorder="1" applyAlignment="1" applyProtection="1">
      <alignment vertical="center"/>
      <protection locked="0"/>
    </xf>
    <xf numFmtId="3" fontId="2" fillId="38" borderId="46" xfId="0" applyNumberFormat="1" applyFont="1" applyFill="1" applyBorder="1" applyAlignment="1" applyProtection="1">
      <alignment vertical="center"/>
      <protection locked="0"/>
    </xf>
    <xf numFmtId="3" fontId="2" fillId="40" borderId="36" xfId="0" applyNumberFormat="1" applyFont="1" applyFill="1" applyBorder="1" applyAlignment="1" applyProtection="1">
      <alignment vertical="center"/>
      <protection/>
    </xf>
    <xf numFmtId="3" fontId="2" fillId="40" borderId="38" xfId="0" applyNumberFormat="1" applyFont="1" applyFill="1" applyBorder="1" applyAlignment="1" applyProtection="1">
      <alignment vertical="center"/>
      <protection/>
    </xf>
    <xf numFmtId="3" fontId="2" fillId="40" borderId="59" xfId="0" applyNumberFormat="1" applyFont="1" applyFill="1" applyBorder="1" applyAlignment="1" applyProtection="1">
      <alignment vertical="center"/>
      <protection/>
    </xf>
    <xf numFmtId="3" fontId="2" fillId="40" borderId="20" xfId="0" applyNumberFormat="1" applyFont="1" applyFill="1" applyBorder="1" applyAlignment="1" applyProtection="1">
      <alignment vertical="center"/>
      <protection/>
    </xf>
    <xf numFmtId="3" fontId="2" fillId="40" borderId="60" xfId="0" applyNumberFormat="1" applyFont="1" applyFill="1" applyBorder="1" applyAlignment="1" applyProtection="1">
      <alignment vertical="center"/>
      <protection/>
    </xf>
    <xf numFmtId="3" fontId="2" fillId="40" borderId="39" xfId="0" applyNumberFormat="1" applyFont="1" applyFill="1" applyBorder="1" applyAlignment="1" applyProtection="1">
      <alignment vertical="center"/>
      <protection/>
    </xf>
    <xf numFmtId="0" fontId="2" fillId="37" borderId="40" xfId="0" applyFont="1" applyFill="1" applyBorder="1" applyAlignment="1" applyProtection="1">
      <alignment vertical="center" wrapText="1"/>
      <protection/>
    </xf>
    <xf numFmtId="10" fontId="2" fillId="40" borderId="41" xfId="0" applyNumberFormat="1" applyFont="1" applyFill="1" applyBorder="1" applyAlignment="1" applyProtection="1">
      <alignment vertical="center"/>
      <protection/>
    </xf>
    <xf numFmtId="10" fontId="2" fillId="40" borderId="72" xfId="0" applyNumberFormat="1" applyFont="1" applyFill="1" applyBorder="1" applyAlignment="1" applyProtection="1">
      <alignment vertical="center"/>
      <protection/>
    </xf>
    <xf numFmtId="10" fontId="2" fillId="40" borderId="53" xfId="0" applyNumberFormat="1" applyFont="1" applyFill="1" applyBorder="1" applyAlignment="1" applyProtection="1">
      <alignment vertical="center"/>
      <protection/>
    </xf>
    <xf numFmtId="10" fontId="2" fillId="40" borderId="73" xfId="0" applyNumberFormat="1" applyFont="1" applyFill="1" applyBorder="1" applyAlignment="1" applyProtection="1">
      <alignment vertical="center"/>
      <protection/>
    </xf>
    <xf numFmtId="3" fontId="0" fillId="40" borderId="34" xfId="0" applyNumberFormat="1" applyFill="1" applyBorder="1" applyAlignment="1" applyProtection="1">
      <alignment vertical="center"/>
      <protection/>
    </xf>
    <xf numFmtId="3" fontId="0" fillId="40" borderId="68" xfId="0" applyNumberFormat="1" applyFill="1" applyBorder="1" applyAlignment="1" applyProtection="1">
      <alignment vertical="center"/>
      <protection/>
    </xf>
    <xf numFmtId="3" fontId="0" fillId="40" borderId="18" xfId="0" applyNumberFormat="1" applyFill="1" applyBorder="1" applyAlignment="1" applyProtection="1">
      <alignment vertical="center"/>
      <protection/>
    </xf>
    <xf numFmtId="3" fontId="0" fillId="40" borderId="69" xfId="0" applyNumberFormat="1" applyFill="1" applyBorder="1" applyAlignment="1" applyProtection="1">
      <alignment vertical="center"/>
      <protection/>
    </xf>
    <xf numFmtId="3" fontId="0" fillId="40" borderId="70" xfId="0" applyNumberFormat="1" applyFill="1" applyBorder="1" applyAlignment="1" applyProtection="1">
      <alignment vertical="center"/>
      <protection/>
    </xf>
    <xf numFmtId="3" fontId="0" fillId="40" borderId="36" xfId="0" applyNumberFormat="1" applyFill="1" applyBorder="1" applyAlignment="1" applyProtection="1">
      <alignment vertical="center"/>
      <protection/>
    </xf>
    <xf numFmtId="3" fontId="0" fillId="40" borderId="45" xfId="0" applyNumberFormat="1" applyFill="1" applyBorder="1" applyAlignment="1" applyProtection="1">
      <alignment vertical="center"/>
      <protection/>
    </xf>
    <xf numFmtId="3" fontId="0" fillId="40" borderId="17" xfId="0" applyNumberFormat="1" applyFill="1" applyBorder="1" applyAlignment="1" applyProtection="1">
      <alignment vertical="center"/>
      <protection/>
    </xf>
    <xf numFmtId="3" fontId="0" fillId="40" borderId="46" xfId="0" applyNumberFormat="1" applyFill="1" applyBorder="1" applyAlignment="1" applyProtection="1">
      <alignment vertical="center"/>
      <protection/>
    </xf>
    <xf numFmtId="3" fontId="0" fillId="40" borderId="47" xfId="0" applyNumberFormat="1" applyFill="1" applyBorder="1" applyAlignment="1" applyProtection="1">
      <alignment vertical="center"/>
      <protection/>
    </xf>
    <xf numFmtId="3" fontId="0" fillId="40" borderId="71" xfId="0" applyNumberFormat="1" applyFill="1" applyBorder="1" applyAlignment="1" applyProtection="1">
      <alignment vertical="center"/>
      <protection/>
    </xf>
    <xf numFmtId="3" fontId="0" fillId="40" borderId="36" xfId="0" applyNumberFormat="1" applyFill="1" applyBorder="1" applyAlignment="1" applyProtection="1">
      <alignment vertical="center"/>
      <protection locked="0"/>
    </xf>
    <xf numFmtId="3" fontId="0" fillId="40" borderId="45" xfId="0" applyNumberFormat="1" applyFill="1" applyBorder="1" applyAlignment="1" applyProtection="1">
      <alignment vertical="center"/>
      <protection locked="0"/>
    </xf>
    <xf numFmtId="3" fontId="0" fillId="40" borderId="17" xfId="0" applyNumberFormat="1" applyFill="1" applyBorder="1" applyAlignment="1" applyProtection="1">
      <alignment vertical="center"/>
      <protection locked="0"/>
    </xf>
    <xf numFmtId="3" fontId="0" fillId="40" borderId="46" xfId="0" applyNumberFormat="1" applyFill="1" applyBorder="1" applyAlignment="1" applyProtection="1">
      <alignment vertical="center"/>
      <protection locked="0"/>
    </xf>
    <xf numFmtId="3" fontId="0" fillId="40" borderId="47" xfId="0" applyNumberFormat="1" applyFill="1" applyBorder="1" applyAlignment="1" applyProtection="1">
      <alignment vertical="center"/>
      <protection locked="0"/>
    </xf>
    <xf numFmtId="3" fontId="0" fillId="40" borderId="38" xfId="0" applyNumberFormat="1" applyFill="1" applyBorder="1" applyAlignment="1" applyProtection="1">
      <alignment vertical="center"/>
      <protection locked="0"/>
    </xf>
    <xf numFmtId="3" fontId="0" fillId="40" borderId="71" xfId="0" applyNumberFormat="1" applyFill="1" applyBorder="1" applyAlignment="1" applyProtection="1">
      <alignment vertical="center"/>
      <protection locked="0"/>
    </xf>
    <xf numFmtId="10" fontId="2" fillId="40" borderId="62" xfId="0" applyNumberFormat="1" applyFont="1" applyFill="1" applyBorder="1" applyAlignment="1" applyProtection="1">
      <alignment vertical="center"/>
      <protection/>
    </xf>
    <xf numFmtId="10" fontId="2" fillId="40" borderId="63" xfId="0" applyNumberFormat="1" applyFont="1" applyFill="1" applyBorder="1" applyAlignment="1" applyProtection="1">
      <alignment vertical="center"/>
      <protection/>
    </xf>
    <xf numFmtId="10" fontId="2" fillId="40" borderId="64" xfId="0" applyNumberFormat="1" applyFont="1" applyFill="1" applyBorder="1" applyAlignment="1" applyProtection="1">
      <alignment vertical="center"/>
      <protection/>
    </xf>
    <xf numFmtId="3" fontId="2" fillId="40" borderId="62" xfId="0" applyNumberFormat="1" applyFont="1" applyFill="1" applyBorder="1" applyAlignment="1" applyProtection="1">
      <alignment horizontal="center" vertical="center"/>
      <protection/>
    </xf>
    <xf numFmtId="0" fontId="2" fillId="37" borderId="74" xfId="0" applyFont="1" applyFill="1" applyBorder="1" applyAlignment="1" applyProtection="1">
      <alignment vertical="center" wrapText="1"/>
      <protection/>
    </xf>
    <xf numFmtId="3" fontId="2" fillId="40" borderId="31" xfId="0" applyNumberFormat="1" applyFont="1" applyFill="1" applyBorder="1" applyAlignment="1" applyProtection="1">
      <alignment horizontal="center" vertical="center"/>
      <protection/>
    </xf>
    <xf numFmtId="3" fontId="2" fillId="40" borderId="75" xfId="0" applyNumberFormat="1" applyFont="1" applyFill="1" applyBorder="1" applyAlignment="1" applyProtection="1">
      <alignment horizontal="center" vertical="center"/>
      <protection/>
    </xf>
    <xf numFmtId="3" fontId="2" fillId="40" borderId="76" xfId="0" applyNumberFormat="1" applyFont="1" applyFill="1" applyBorder="1" applyAlignment="1" applyProtection="1">
      <alignment horizontal="center" vertical="center"/>
      <protection/>
    </xf>
    <xf numFmtId="3" fontId="2" fillId="40" borderId="53" xfId="0" applyNumberFormat="1" applyFont="1" applyFill="1" applyBorder="1" applyAlignment="1" applyProtection="1">
      <alignment horizontal="center" vertical="center"/>
      <protection/>
    </xf>
    <xf numFmtId="3" fontId="2" fillId="40" borderId="77" xfId="0" applyNumberFormat="1" applyFont="1" applyFill="1" applyBorder="1" applyAlignment="1" applyProtection="1">
      <alignment horizontal="center" vertical="center"/>
      <protection/>
    </xf>
    <xf numFmtId="4" fontId="0" fillId="0" borderId="0" xfId="0" applyNumberFormat="1" applyAlignment="1">
      <alignment/>
    </xf>
    <xf numFmtId="4" fontId="68" fillId="0" borderId="0" xfId="0" applyNumberFormat="1" applyFont="1" applyAlignment="1">
      <alignment/>
    </xf>
    <xf numFmtId="0" fontId="69" fillId="0" borderId="0" xfId="0" applyFont="1" applyAlignment="1">
      <alignment wrapText="1"/>
    </xf>
    <xf numFmtId="0" fontId="70" fillId="0" borderId="78" xfId="0" applyFont="1" applyBorder="1" applyAlignment="1">
      <alignment horizontal="center" vertical="center" wrapText="1"/>
    </xf>
    <xf numFmtId="0" fontId="70" fillId="0" borderId="79" xfId="0" applyFont="1" applyBorder="1" applyAlignment="1">
      <alignment horizontal="center" vertical="center" wrapText="1"/>
    </xf>
    <xf numFmtId="0" fontId="70" fillId="0" borderId="21" xfId="0" applyFont="1" applyBorder="1" applyAlignment="1">
      <alignment horizontal="center" vertical="center" wrapText="1"/>
    </xf>
    <xf numFmtId="0" fontId="70" fillId="0" borderId="13" xfId="0" applyFont="1" applyBorder="1" applyAlignment="1">
      <alignment horizontal="center" vertical="center" wrapText="1"/>
    </xf>
    <xf numFmtId="0" fontId="70" fillId="0" borderId="19" xfId="0" applyFont="1" applyBorder="1" applyAlignment="1">
      <alignment horizontal="center" vertical="center" wrapText="1"/>
    </xf>
    <xf numFmtId="0" fontId="70" fillId="0" borderId="80" xfId="0" applyFont="1" applyBorder="1" applyAlignment="1">
      <alignment horizontal="center" vertical="center" wrapText="1"/>
    </xf>
    <xf numFmtId="0" fontId="71" fillId="0" borderId="15" xfId="0" applyFont="1" applyBorder="1" applyAlignment="1">
      <alignment wrapText="1"/>
    </xf>
    <xf numFmtId="3" fontId="72" fillId="41" borderId="18" xfId="0" applyNumberFormat="1" applyFont="1" applyFill="1" applyBorder="1" applyAlignment="1">
      <alignment horizontal="center" wrapText="1"/>
    </xf>
    <xf numFmtId="3" fontId="72" fillId="41" borderId="81" xfId="0" applyNumberFormat="1" applyFont="1" applyFill="1" applyBorder="1" applyAlignment="1">
      <alignment horizontal="center" wrapText="1"/>
    </xf>
    <xf numFmtId="0" fontId="73" fillId="0" borderId="0" xfId="0" applyFont="1" applyAlignment="1">
      <alignment wrapText="1"/>
    </xf>
    <xf numFmtId="0" fontId="74" fillId="0" borderId="10" xfId="0" applyFont="1" applyBorder="1" applyAlignment="1">
      <alignment/>
    </xf>
    <xf numFmtId="49" fontId="75" fillId="0" borderId="17" xfId="0" applyNumberFormat="1" applyFont="1" applyBorder="1" applyAlignment="1">
      <alignment horizontal="center"/>
    </xf>
    <xf numFmtId="49" fontId="75" fillId="0" borderId="82" xfId="0" applyNumberFormat="1" applyFont="1" applyBorder="1" applyAlignment="1">
      <alignment horizontal="center"/>
    </xf>
    <xf numFmtId="0" fontId="76" fillId="0" borderId="0" xfId="0" applyFont="1" applyAlignment="1">
      <alignment/>
    </xf>
    <xf numFmtId="3" fontId="75" fillId="0" borderId="17" xfId="0" applyNumberFormat="1" applyFont="1" applyBorder="1" applyAlignment="1">
      <alignment horizontal="center"/>
    </xf>
    <xf numFmtId="3" fontId="72" fillId="0" borderId="17" xfId="0" applyNumberFormat="1" applyFont="1" applyBorder="1" applyAlignment="1">
      <alignment horizontal="center"/>
    </xf>
    <xf numFmtId="0" fontId="77" fillId="0" borderId="10" xfId="0" applyFont="1" applyBorder="1" applyAlignment="1">
      <alignment/>
    </xf>
    <xf numFmtId="3" fontId="75" fillId="41" borderId="17" xfId="0" applyNumberFormat="1" applyFont="1" applyFill="1" applyBorder="1" applyAlignment="1">
      <alignment/>
    </xf>
    <xf numFmtId="49" fontId="75" fillId="41" borderId="17" xfId="0" applyNumberFormat="1" applyFont="1" applyFill="1" applyBorder="1" applyAlignment="1">
      <alignment horizontal="center"/>
    </xf>
    <xf numFmtId="3" fontId="70" fillId="41" borderId="17" xfId="0" applyNumberFormat="1" applyFont="1" applyFill="1" applyBorder="1" applyAlignment="1">
      <alignment/>
    </xf>
    <xf numFmtId="3" fontId="75" fillId="41" borderId="82" xfId="0" applyNumberFormat="1" applyFont="1" applyFill="1" applyBorder="1" applyAlignment="1">
      <alignment/>
    </xf>
    <xf numFmtId="0" fontId="63" fillId="0" borderId="0" xfId="0" applyFont="1" applyAlignment="1">
      <alignment/>
    </xf>
    <xf numFmtId="3" fontId="75" fillId="0" borderId="17" xfId="0" applyNumberFormat="1" applyFont="1" applyBorder="1" applyAlignment="1">
      <alignment/>
    </xf>
    <xf numFmtId="3" fontId="70" fillId="0" borderId="17" xfId="0" applyNumberFormat="1" applyFont="1" applyBorder="1" applyAlignment="1">
      <alignment/>
    </xf>
    <xf numFmtId="3" fontId="75" fillId="0" borderId="82" xfId="0" applyNumberFormat="1" applyFont="1" applyBorder="1" applyAlignment="1">
      <alignment/>
    </xf>
    <xf numFmtId="0" fontId="78" fillId="0" borderId="17" xfId="0" applyFont="1" applyBorder="1" applyAlignment="1">
      <alignment/>
    </xf>
    <xf numFmtId="0" fontId="79" fillId="0" borderId="20" xfId="0" applyFont="1" applyBorder="1" applyAlignment="1">
      <alignment/>
    </xf>
    <xf numFmtId="0" fontId="79" fillId="0" borderId="17" xfId="0" applyFont="1" applyBorder="1" applyAlignment="1">
      <alignment horizontal="center"/>
    </xf>
    <xf numFmtId="0" fontId="79" fillId="0" borderId="17" xfId="0" applyFont="1" applyBorder="1" applyAlignment="1">
      <alignment/>
    </xf>
    <xf numFmtId="3" fontId="75" fillId="41" borderId="17" xfId="0" applyNumberFormat="1" applyFont="1" applyFill="1" applyBorder="1" applyAlignment="1">
      <alignment horizontal="center"/>
    </xf>
    <xf numFmtId="0" fontId="80" fillId="0" borderId="17" xfId="0" applyFont="1" applyBorder="1" applyAlignment="1">
      <alignment horizontal="left"/>
    </xf>
    <xf numFmtId="0" fontId="79" fillId="0" borderId="21" xfId="0" applyFont="1" applyBorder="1" applyAlignment="1">
      <alignment/>
    </xf>
    <xf numFmtId="3" fontId="72" fillId="0" borderId="17" xfId="0" applyNumberFormat="1" applyFont="1" applyBorder="1" applyAlignment="1">
      <alignment/>
    </xf>
    <xf numFmtId="49" fontId="79" fillId="0" borderId="17" xfId="0" applyNumberFormat="1" applyFont="1" applyBorder="1" applyAlignment="1">
      <alignment horizontal="center"/>
    </xf>
    <xf numFmtId="49" fontId="79" fillId="0" borderId="17" xfId="0" applyNumberFormat="1" applyFont="1" applyBorder="1" applyAlignment="1">
      <alignment/>
    </xf>
    <xf numFmtId="3" fontId="72" fillId="41" borderId="17" xfId="0" applyNumberFormat="1" applyFont="1" applyFill="1" applyBorder="1" applyAlignment="1">
      <alignment/>
    </xf>
    <xf numFmtId="0" fontId="79" fillId="0" borderId="17" xfId="0" applyFont="1" applyBorder="1" applyAlignment="1">
      <alignment horizontal="left"/>
    </xf>
    <xf numFmtId="3" fontId="79" fillId="0" borderId="17" xfId="0" applyNumberFormat="1" applyFont="1" applyBorder="1" applyAlignment="1">
      <alignment horizontal="center"/>
    </xf>
    <xf numFmtId="3" fontId="79" fillId="0" borderId="17" xfId="0" applyNumberFormat="1" applyFont="1" applyBorder="1" applyAlignment="1">
      <alignment/>
    </xf>
    <xf numFmtId="0" fontId="79" fillId="0" borderId="18" xfId="0" applyFont="1" applyBorder="1" applyAlignment="1">
      <alignment/>
    </xf>
    <xf numFmtId="0" fontId="0" fillId="0" borderId="10" xfId="0" applyBorder="1" applyAlignment="1">
      <alignment/>
    </xf>
    <xf numFmtId="3" fontId="11" fillId="41" borderId="17" xfId="0" applyNumberFormat="1" applyFont="1" applyFill="1" applyBorder="1" applyAlignment="1">
      <alignment/>
    </xf>
    <xf numFmtId="3" fontId="11" fillId="41" borderId="82" xfId="0" applyNumberFormat="1" applyFont="1" applyFill="1" applyBorder="1" applyAlignment="1">
      <alignment/>
    </xf>
    <xf numFmtId="3" fontId="81" fillId="0" borderId="17" xfId="0" applyNumberFormat="1" applyFont="1" applyBorder="1" applyAlignment="1">
      <alignment/>
    </xf>
    <xf numFmtId="3" fontId="81" fillId="0" borderId="82" xfId="0" applyNumberFormat="1" applyFont="1" applyBorder="1" applyAlignment="1">
      <alignment/>
    </xf>
    <xf numFmtId="0" fontId="63" fillId="0" borderId="10" xfId="0" applyFont="1" applyBorder="1" applyAlignment="1">
      <alignment/>
    </xf>
    <xf numFmtId="0" fontId="77" fillId="0" borderId="17" xfId="0" applyFont="1" applyBorder="1" applyAlignment="1">
      <alignment/>
    </xf>
    <xf numFmtId="0" fontId="80" fillId="0" borderId="83" xfId="0" applyFont="1" applyBorder="1" applyAlignment="1">
      <alignment horizontal="center"/>
    </xf>
    <xf numFmtId="0" fontId="80" fillId="0" borderId="17" xfId="0" applyFont="1" applyBorder="1" applyAlignment="1">
      <alignment/>
    </xf>
    <xf numFmtId="0" fontId="80" fillId="0" borderId="79" xfId="0" applyFont="1" applyBorder="1" applyAlignment="1">
      <alignment horizontal="center"/>
    </xf>
    <xf numFmtId="0" fontId="80" fillId="0" borderId="84" xfId="0" applyFont="1" applyBorder="1" applyAlignment="1">
      <alignment horizontal="center"/>
    </xf>
    <xf numFmtId="3" fontId="82" fillId="41" borderId="17" xfId="0" applyNumberFormat="1" applyFont="1" applyFill="1" applyBorder="1" applyAlignment="1">
      <alignment horizontal="center"/>
    </xf>
    <xf numFmtId="3" fontId="83" fillId="41" borderId="17" xfId="0" applyNumberFormat="1" applyFont="1" applyFill="1" applyBorder="1" applyAlignment="1">
      <alignment horizontal="center"/>
    </xf>
    <xf numFmtId="3" fontId="82" fillId="41" borderId="82" xfId="0" applyNumberFormat="1" applyFont="1" applyFill="1" applyBorder="1" applyAlignment="1">
      <alignment horizontal="center"/>
    </xf>
    <xf numFmtId="3" fontId="82" fillId="0" borderId="17" xfId="0" applyNumberFormat="1" applyFont="1" applyBorder="1" applyAlignment="1">
      <alignment horizontal="center"/>
    </xf>
    <xf numFmtId="3" fontId="83" fillId="0" borderId="17" xfId="0" applyNumberFormat="1" applyFont="1" applyBorder="1" applyAlignment="1">
      <alignment horizontal="center"/>
    </xf>
    <xf numFmtId="3" fontId="82" fillId="0" borderId="82" xfId="0" applyNumberFormat="1" applyFont="1" applyBorder="1" applyAlignment="1">
      <alignment horizontal="center"/>
    </xf>
    <xf numFmtId="3" fontId="81" fillId="0" borderId="17" xfId="0" applyNumberFormat="1" applyFont="1" applyBorder="1" applyAlignment="1">
      <alignment horizontal="center"/>
    </xf>
    <xf numFmtId="3" fontId="69" fillId="0" borderId="17" xfId="0" applyNumberFormat="1" applyFont="1" applyBorder="1" applyAlignment="1">
      <alignment horizontal="center"/>
    </xf>
    <xf numFmtId="0" fontId="79" fillId="0" borderId="84" xfId="0" applyFont="1" applyBorder="1" applyAlignment="1">
      <alignment horizontal="center"/>
    </xf>
    <xf numFmtId="3" fontId="0" fillId="0" borderId="82" xfId="0" applyNumberFormat="1" applyBorder="1" applyAlignment="1">
      <alignment horizontal="center"/>
    </xf>
    <xf numFmtId="0" fontId="80" fillId="0" borderId="20" xfId="0" applyFont="1" applyBorder="1" applyAlignment="1">
      <alignment/>
    </xf>
    <xf numFmtId="0" fontId="79" fillId="0" borderId="83" xfId="0" applyFont="1" applyBorder="1" applyAlignment="1">
      <alignment horizontal="center"/>
    </xf>
    <xf numFmtId="0" fontId="80" fillId="0" borderId="21" xfId="0" applyFont="1" applyBorder="1" applyAlignment="1">
      <alignment/>
    </xf>
    <xf numFmtId="0" fontId="79" fillId="0" borderId="79" xfId="0" applyFont="1" applyBorder="1" applyAlignment="1">
      <alignment horizontal="center"/>
    </xf>
    <xf numFmtId="3" fontId="82" fillId="40" borderId="17" xfId="0" applyNumberFormat="1" applyFont="1" applyFill="1" applyBorder="1" applyAlignment="1">
      <alignment horizontal="center"/>
    </xf>
    <xf numFmtId="3" fontId="83" fillId="40" borderId="17" xfId="0" applyNumberFormat="1" applyFont="1" applyFill="1" applyBorder="1" applyAlignment="1">
      <alignment horizontal="center"/>
    </xf>
    <xf numFmtId="3" fontId="82" fillId="40" borderId="82" xfId="0" applyNumberFormat="1" applyFont="1" applyFill="1" applyBorder="1" applyAlignment="1">
      <alignment horizontal="center"/>
    </xf>
    <xf numFmtId="0" fontId="15" fillId="0" borderId="17" xfId="0" applyFont="1" applyBorder="1" applyAlignment="1">
      <alignment/>
    </xf>
    <xf numFmtId="0" fontId="77" fillId="0" borderId="17" xfId="0" applyFont="1" applyBorder="1" applyAlignment="1">
      <alignment horizontal="left"/>
    </xf>
    <xf numFmtId="0" fontId="84" fillId="0" borderId="17" xfId="0" applyFont="1" applyBorder="1" applyAlignment="1">
      <alignment/>
    </xf>
    <xf numFmtId="0" fontId="0" fillId="0" borderId="11" xfId="0" applyBorder="1" applyAlignment="1">
      <alignment/>
    </xf>
    <xf numFmtId="0" fontId="84" fillId="0" borderId="22" xfId="0" applyFont="1" applyBorder="1" applyAlignment="1">
      <alignment/>
    </xf>
    <xf numFmtId="4" fontId="81" fillId="0" borderId="22" xfId="0" applyNumberFormat="1" applyFont="1" applyBorder="1" applyAlignment="1">
      <alignment/>
    </xf>
    <xf numFmtId="4" fontId="81" fillId="0" borderId="85" xfId="0" applyNumberFormat="1" applyFont="1" applyBorder="1" applyAlignment="1">
      <alignment/>
    </xf>
    <xf numFmtId="10" fontId="2" fillId="40" borderId="21" xfId="0" applyNumberFormat="1" applyFont="1" applyFill="1" applyBorder="1" applyAlignment="1" applyProtection="1">
      <alignment vertical="center"/>
      <protection/>
    </xf>
    <xf numFmtId="10" fontId="2" fillId="40" borderId="65" xfId="0" applyNumberFormat="1" applyFont="1" applyFill="1" applyBorder="1" applyAlignment="1" applyProtection="1">
      <alignment vertical="center"/>
      <protection/>
    </xf>
    <xf numFmtId="3" fontId="3" fillId="38" borderId="34" xfId="0" applyNumberFormat="1" applyFont="1" applyFill="1" applyBorder="1" applyAlignment="1" applyProtection="1">
      <alignment vertical="center"/>
      <protection locked="0"/>
    </xf>
    <xf numFmtId="0" fontId="16" fillId="0" borderId="0" xfId="0" applyFont="1" applyAlignment="1">
      <alignment/>
    </xf>
    <xf numFmtId="3" fontId="16" fillId="0" borderId="0" xfId="0" applyNumberFormat="1" applyFont="1" applyAlignment="1">
      <alignment/>
    </xf>
    <xf numFmtId="10" fontId="18" fillId="0" borderId="17" xfId="0" applyNumberFormat="1" applyFont="1" applyBorder="1" applyAlignment="1">
      <alignment/>
    </xf>
    <xf numFmtId="10" fontId="5" fillId="0" borderId="17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8" fillId="0" borderId="0" xfId="0" applyFont="1" applyAlignment="1">
      <alignment/>
    </xf>
    <xf numFmtId="10" fontId="16" fillId="9" borderId="17" xfId="0" applyNumberFormat="1" applyFont="1" applyFill="1" applyBorder="1" applyAlignment="1">
      <alignment/>
    </xf>
    <xf numFmtId="10" fontId="16" fillId="0" borderId="0" xfId="0" applyNumberFormat="1" applyFont="1" applyAlignment="1">
      <alignment/>
    </xf>
    <xf numFmtId="3" fontId="3" fillId="38" borderId="36" xfId="0" applyNumberFormat="1" applyFont="1" applyFill="1" applyBorder="1" applyAlignment="1" applyProtection="1">
      <alignment vertical="center"/>
      <protection locked="0"/>
    </xf>
    <xf numFmtId="3" fontId="3" fillId="38" borderId="38" xfId="0" applyNumberFormat="1" applyFont="1" applyFill="1" applyBorder="1" applyAlignment="1" applyProtection="1">
      <alignment vertical="center"/>
      <protection locked="0"/>
    </xf>
    <xf numFmtId="3" fontId="3" fillId="38" borderId="44" xfId="0" applyNumberFormat="1" applyFont="1" applyFill="1" applyBorder="1" applyAlignment="1" applyProtection="1">
      <alignment vertical="center"/>
      <protection locked="0"/>
    </xf>
    <xf numFmtId="3" fontId="3" fillId="38" borderId="55" xfId="0" applyNumberFormat="1" applyFont="1" applyFill="1" applyBorder="1" applyAlignment="1" applyProtection="1">
      <alignment vertical="center"/>
      <protection locked="0"/>
    </xf>
    <xf numFmtId="3" fontId="3" fillId="40" borderId="62" xfId="0" applyNumberFormat="1" applyFont="1" applyFill="1" applyBorder="1" applyAlignment="1" applyProtection="1">
      <alignment vertical="center"/>
      <protection locked="0"/>
    </xf>
    <xf numFmtId="3" fontId="3" fillId="40" borderId="30" xfId="0" applyNumberFormat="1" applyFont="1" applyFill="1" applyBorder="1" applyAlignment="1" applyProtection="1">
      <alignment vertical="center"/>
      <protection locked="0"/>
    </xf>
    <xf numFmtId="3" fontId="3" fillId="40" borderId="34" xfId="0" applyNumberFormat="1" applyFont="1" applyFill="1" applyBorder="1" applyAlignment="1" applyProtection="1">
      <alignment vertical="center"/>
      <protection locked="0"/>
    </xf>
    <xf numFmtId="3" fontId="3" fillId="40" borderId="44" xfId="0" applyNumberFormat="1" applyFont="1" applyFill="1" applyBorder="1" applyAlignment="1" applyProtection="1">
      <alignment vertical="center"/>
      <protection locked="0"/>
    </xf>
    <xf numFmtId="3" fontId="3" fillId="40" borderId="34" xfId="0" applyNumberFormat="1" applyFont="1" applyFill="1" applyBorder="1" applyAlignment="1" applyProtection="1">
      <alignment vertical="center"/>
      <protection/>
    </xf>
    <xf numFmtId="3" fontId="3" fillId="40" borderId="36" xfId="0" applyNumberFormat="1" applyFont="1" applyFill="1" applyBorder="1" applyAlignment="1" applyProtection="1">
      <alignment vertical="center"/>
      <protection/>
    </xf>
    <xf numFmtId="3" fontId="3" fillId="40" borderId="36" xfId="0" applyNumberFormat="1" applyFont="1" applyFill="1" applyBorder="1" applyAlignment="1" applyProtection="1">
      <alignment vertical="center"/>
      <protection locked="0"/>
    </xf>
    <xf numFmtId="3" fontId="3" fillId="40" borderId="38" xfId="0" applyNumberFormat="1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6" fillId="33" borderId="86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vertical="center"/>
    </xf>
    <xf numFmtId="0" fontId="2" fillId="33" borderId="87" xfId="0" applyFont="1" applyFill="1" applyBorder="1" applyAlignment="1">
      <alignment horizontal="center" vertical="center"/>
    </xf>
    <xf numFmtId="0" fontId="2" fillId="33" borderId="88" xfId="0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70" fillId="0" borderId="89" xfId="0" applyFont="1" applyBorder="1" applyAlignment="1">
      <alignment horizontal="center" vertical="center" wrapText="1"/>
    </xf>
    <xf numFmtId="0" fontId="70" fillId="0" borderId="90" xfId="0" applyFont="1" applyBorder="1" applyAlignment="1">
      <alignment horizontal="center" vertical="center" wrapText="1"/>
    </xf>
    <xf numFmtId="0" fontId="70" fillId="0" borderId="13" xfId="0" applyFont="1" applyBorder="1" applyAlignment="1">
      <alignment horizontal="center" vertical="center" wrapText="1"/>
    </xf>
    <xf numFmtId="0" fontId="70" fillId="0" borderId="80" xfId="0" applyFont="1" applyBorder="1" applyAlignment="1">
      <alignment horizontal="center" vertical="center" wrapText="1"/>
    </xf>
    <xf numFmtId="0" fontId="9" fillId="0" borderId="91" xfId="0" applyFont="1" applyBorder="1" applyAlignment="1">
      <alignment horizontal="center" vertical="center" wrapText="1"/>
    </xf>
    <xf numFmtId="0" fontId="71" fillId="0" borderId="84" xfId="0" applyFont="1" applyBorder="1" applyAlignment="1">
      <alignment horizontal="left" vertical="center"/>
    </xf>
    <xf numFmtId="0" fontId="71" fillId="0" borderId="92" xfId="0" applyFont="1" applyBorder="1" applyAlignment="1">
      <alignment horizontal="left" vertical="center"/>
    </xf>
    <xf numFmtId="0" fontId="85" fillId="0" borderId="17" xfId="0" applyFont="1" applyBorder="1" applyAlignment="1">
      <alignment horizontal="left"/>
    </xf>
    <xf numFmtId="0" fontId="74" fillId="0" borderId="17" xfId="0" applyFont="1" applyBorder="1" applyAlignment="1">
      <alignment horizontal="left"/>
    </xf>
    <xf numFmtId="0" fontId="86" fillId="0" borderId="17" xfId="0" applyFont="1" applyBorder="1" applyAlignment="1">
      <alignment horizontal="left"/>
    </xf>
    <xf numFmtId="0" fontId="77" fillId="0" borderId="93" xfId="0" applyFont="1" applyBorder="1" applyAlignment="1">
      <alignment horizontal="left" wrapText="1"/>
    </xf>
    <xf numFmtId="0" fontId="77" fillId="0" borderId="94" xfId="0" applyFont="1" applyBorder="1" applyAlignment="1">
      <alignment horizontal="left" wrapText="1"/>
    </xf>
    <xf numFmtId="0" fontId="80" fillId="0" borderId="17" xfId="0" applyFont="1" applyBorder="1" applyAlignment="1">
      <alignment horizontal="left"/>
    </xf>
    <xf numFmtId="0" fontId="80" fillId="0" borderId="83" xfId="0" applyFont="1" applyBorder="1" applyAlignment="1">
      <alignment horizontal="center"/>
    </xf>
    <xf numFmtId="0" fontId="80" fillId="0" borderId="79" xfId="0" applyFont="1" applyBorder="1" applyAlignment="1">
      <alignment horizontal="center"/>
    </xf>
    <xf numFmtId="0" fontId="80" fillId="0" borderId="84" xfId="0" applyFont="1" applyBorder="1" applyAlignment="1">
      <alignment horizontal="center"/>
    </xf>
    <xf numFmtId="0" fontId="79" fillId="0" borderId="93" xfId="0" applyFont="1" applyBorder="1" applyAlignment="1">
      <alignment horizontal="left" wrapText="1"/>
    </xf>
    <xf numFmtId="0" fontId="79" fillId="0" borderId="94" xfId="0" applyFont="1" applyBorder="1" applyAlignment="1">
      <alignment horizontal="left" wrapText="1"/>
    </xf>
    <xf numFmtId="0" fontId="14" fillId="0" borderId="17" xfId="0" applyFont="1" applyBorder="1" applyAlignment="1">
      <alignment horizontal="left"/>
    </xf>
    <xf numFmtId="0" fontId="80" fillId="0" borderId="20" xfId="0" applyFont="1" applyBorder="1" applyAlignment="1">
      <alignment horizontal="center"/>
    </xf>
    <xf numFmtId="0" fontId="80" fillId="0" borderId="21" xfId="0" applyFont="1" applyBorder="1" applyAlignment="1">
      <alignment horizontal="center"/>
    </xf>
    <xf numFmtId="0" fontId="80" fillId="0" borderId="18" xfId="0" applyFont="1" applyBorder="1" applyAlignment="1">
      <alignment horizontal="center"/>
    </xf>
    <xf numFmtId="0" fontId="79" fillId="0" borderId="20" xfId="0" applyFont="1" applyBorder="1" applyAlignment="1">
      <alignment horizontal="center"/>
    </xf>
    <xf numFmtId="0" fontId="79" fillId="0" borderId="21" xfId="0" applyFont="1" applyBorder="1" applyAlignment="1">
      <alignment horizontal="center"/>
    </xf>
    <xf numFmtId="0" fontId="79" fillId="0" borderId="18" xfId="0" applyFont="1" applyBorder="1" applyAlignment="1">
      <alignment horizontal="center"/>
    </xf>
    <xf numFmtId="0" fontId="79" fillId="0" borderId="17" xfId="0" applyFont="1" applyBorder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55"/>
  <sheetViews>
    <sheetView tabSelected="1" zoomScalePageLayoutView="0" workbookViewId="0" topLeftCell="A37">
      <selection activeCell="E17" sqref="E17"/>
    </sheetView>
  </sheetViews>
  <sheetFormatPr defaultColWidth="10.09765625" defaultRowHeight="14.25"/>
  <cols>
    <col min="1" max="1" width="1.203125" style="0" customWidth="1"/>
    <col min="2" max="2" width="59.5" style="0" bestFit="1" customWidth="1"/>
    <col min="3" max="4" width="10.8984375" style="0" bestFit="1" customWidth="1"/>
    <col min="5" max="5" width="10" style="38" bestFit="1" customWidth="1"/>
    <col min="6" max="6" width="10.69921875" style="38" bestFit="1" customWidth="1"/>
    <col min="7" max="10" width="9.8984375" style="0" bestFit="1" customWidth="1"/>
    <col min="11" max="11" width="12.59765625" style="0" bestFit="1" customWidth="1"/>
    <col min="12" max="16" width="9.8984375" style="0" bestFit="1" customWidth="1"/>
  </cols>
  <sheetData>
    <row r="2" spans="2:16" ht="27" customHeight="1">
      <c r="B2" s="258" t="s">
        <v>57</v>
      </c>
      <c r="C2" s="258"/>
      <c r="D2" s="258"/>
      <c r="E2" s="258"/>
      <c r="F2" s="258"/>
      <c r="G2" s="258"/>
      <c r="H2" s="258"/>
      <c r="I2" s="258"/>
      <c r="J2" s="258"/>
      <c r="K2" s="35" t="s">
        <v>58</v>
      </c>
      <c r="L2" s="36"/>
      <c r="M2" s="37"/>
      <c r="N2" s="37"/>
      <c r="O2" s="37"/>
      <c r="P2" s="37"/>
    </row>
    <row r="3" ht="15" thickBot="1">
      <c r="J3" s="39"/>
    </row>
    <row r="4" spans="2:16" ht="60.75" customHeight="1" thickBot="1" thickTop="1">
      <c r="B4" s="40" t="s">
        <v>0</v>
      </c>
      <c r="C4" s="41" t="s">
        <v>59</v>
      </c>
      <c r="D4" s="41" t="s">
        <v>60</v>
      </c>
      <c r="E4" s="41" t="s">
        <v>61</v>
      </c>
      <c r="F4" s="41" t="s">
        <v>62</v>
      </c>
      <c r="G4" s="41" t="s">
        <v>63</v>
      </c>
      <c r="H4" s="41" t="s">
        <v>64</v>
      </c>
      <c r="I4" s="42" t="s">
        <v>65</v>
      </c>
      <c r="J4" s="43" t="s">
        <v>66</v>
      </c>
      <c r="K4" s="44" t="s">
        <v>67</v>
      </c>
      <c r="L4" s="41" t="s">
        <v>68</v>
      </c>
      <c r="M4" s="41" t="s">
        <v>69</v>
      </c>
      <c r="N4" s="41" t="s">
        <v>70</v>
      </c>
      <c r="O4" s="41" t="s">
        <v>71</v>
      </c>
      <c r="P4" s="41" t="s">
        <v>72</v>
      </c>
    </row>
    <row r="5" spans="2:16" ht="30.75" customHeight="1" thickBot="1">
      <c r="B5" s="45" t="s">
        <v>73</v>
      </c>
      <c r="C5" s="46">
        <f aca="true" t="shared" si="0" ref="C5:P5">C6+C7</f>
        <v>19747572</v>
      </c>
      <c r="D5" s="46">
        <f>SUM(D6:D7)</f>
        <v>20252408</v>
      </c>
      <c r="E5" s="46">
        <f t="shared" si="0"/>
        <v>31117764</v>
      </c>
      <c r="F5" s="46">
        <f t="shared" si="0"/>
        <v>19436427</v>
      </c>
      <c r="G5" s="46">
        <f t="shared" si="0"/>
        <v>21288307</v>
      </c>
      <c r="H5" s="46">
        <f t="shared" si="0"/>
        <v>23011816.21</v>
      </c>
      <c r="I5" s="46">
        <f t="shared" si="0"/>
        <v>20934830.6963</v>
      </c>
      <c r="J5" s="47">
        <f t="shared" si="0"/>
        <v>21553875.617189</v>
      </c>
      <c r="K5" s="46">
        <f t="shared" si="0"/>
        <v>22191491.88570467</v>
      </c>
      <c r="L5" s="46">
        <f t="shared" si="0"/>
        <v>22848236.64227581</v>
      </c>
      <c r="M5" s="46">
        <f t="shared" si="0"/>
        <v>23524683.741544086</v>
      </c>
      <c r="N5" s="46">
        <f t="shared" si="0"/>
        <v>24221424.25379041</v>
      </c>
      <c r="O5" s="46">
        <f t="shared" si="0"/>
        <v>24939066.981404122</v>
      </c>
      <c r="P5" s="46">
        <f t="shared" si="0"/>
        <v>25678238.990846246</v>
      </c>
    </row>
    <row r="6" spans="2:16" ht="20.25" customHeight="1" thickTop="1">
      <c r="B6" s="48" t="s">
        <v>74</v>
      </c>
      <c r="C6" s="49">
        <v>18196924</v>
      </c>
      <c r="D6" s="50">
        <v>18883826</v>
      </c>
      <c r="E6" s="237">
        <v>18681743</v>
      </c>
      <c r="F6" s="237">
        <v>15023827</v>
      </c>
      <c r="G6" s="50">
        <v>19450307</v>
      </c>
      <c r="H6" s="50">
        <f>G6*103%</f>
        <v>20033816.21</v>
      </c>
      <c r="I6" s="50">
        <f aca="true" t="shared" si="1" ref="I6:P6">H6*103%</f>
        <v>20634830.6963</v>
      </c>
      <c r="J6" s="50">
        <f t="shared" si="1"/>
        <v>21253875.617189</v>
      </c>
      <c r="K6" s="50">
        <f t="shared" si="1"/>
        <v>21891491.88570467</v>
      </c>
      <c r="L6" s="50">
        <f t="shared" si="1"/>
        <v>22548236.64227581</v>
      </c>
      <c r="M6" s="50">
        <f t="shared" si="1"/>
        <v>23224683.741544086</v>
      </c>
      <c r="N6" s="50">
        <f t="shared" si="1"/>
        <v>23921424.25379041</v>
      </c>
      <c r="O6" s="50">
        <f t="shared" si="1"/>
        <v>24639066.981404122</v>
      </c>
      <c r="P6" s="50">
        <f t="shared" si="1"/>
        <v>25378238.990846246</v>
      </c>
    </row>
    <row r="7" spans="2:16" ht="22.5" customHeight="1">
      <c r="B7" s="51" t="s">
        <v>75</v>
      </c>
      <c r="C7" s="52">
        <v>1550648</v>
      </c>
      <c r="D7" s="53">
        <v>1368582</v>
      </c>
      <c r="E7" s="246">
        <v>12436021</v>
      </c>
      <c r="F7" s="246">
        <v>4412600</v>
      </c>
      <c r="G7" s="53">
        <v>1838000</v>
      </c>
      <c r="H7" s="53">
        <f>2100000+878000</f>
        <v>2978000</v>
      </c>
      <c r="I7" s="53">
        <f aca="true" t="shared" si="2" ref="I7:P7">I8</f>
        <v>300000</v>
      </c>
      <c r="J7" s="53">
        <f t="shared" si="2"/>
        <v>300000</v>
      </c>
      <c r="K7" s="53">
        <f t="shared" si="2"/>
        <v>300000</v>
      </c>
      <c r="L7" s="53">
        <f t="shared" si="2"/>
        <v>300000</v>
      </c>
      <c r="M7" s="53">
        <f t="shared" si="2"/>
        <v>300000</v>
      </c>
      <c r="N7" s="53">
        <f t="shared" si="2"/>
        <v>300000</v>
      </c>
      <c r="O7" s="53">
        <f t="shared" si="2"/>
        <v>300000</v>
      </c>
      <c r="P7" s="53">
        <f t="shared" si="2"/>
        <v>300000</v>
      </c>
    </row>
    <row r="8" spans="2:16" ht="26.25" customHeight="1" thickBot="1">
      <c r="B8" s="54" t="s">
        <v>76</v>
      </c>
      <c r="C8" s="55">
        <v>400529</v>
      </c>
      <c r="D8" s="55">
        <v>210775</v>
      </c>
      <c r="E8" s="247">
        <v>400000</v>
      </c>
      <c r="F8" s="247">
        <v>156558</v>
      </c>
      <c r="G8" s="55">
        <v>690000</v>
      </c>
      <c r="H8" s="55">
        <f>600000+878000</f>
        <v>1478000</v>
      </c>
      <c r="I8" s="55">
        <v>300000</v>
      </c>
      <c r="J8" s="55">
        <f aca="true" t="shared" si="3" ref="J8:P8">I8</f>
        <v>300000</v>
      </c>
      <c r="K8" s="55">
        <f t="shared" si="3"/>
        <v>300000</v>
      </c>
      <c r="L8" s="55">
        <f t="shared" si="3"/>
        <v>300000</v>
      </c>
      <c r="M8" s="55">
        <f t="shared" si="3"/>
        <v>300000</v>
      </c>
      <c r="N8" s="55">
        <f t="shared" si="3"/>
        <v>300000</v>
      </c>
      <c r="O8" s="55">
        <f t="shared" si="3"/>
        <v>300000</v>
      </c>
      <c r="P8" s="55">
        <f t="shared" si="3"/>
        <v>300000</v>
      </c>
    </row>
    <row r="9" spans="2:16" ht="25.5" customHeight="1" thickBot="1">
      <c r="B9" s="45" t="s">
        <v>77</v>
      </c>
      <c r="C9" s="46">
        <f aca="true" t="shared" si="4" ref="C9:P9">C10+C11</f>
        <v>20673464.72</v>
      </c>
      <c r="D9" s="46">
        <f>SUM(D10:D11)</f>
        <v>20962230</v>
      </c>
      <c r="E9" s="46">
        <f t="shared" si="4"/>
        <v>40969552</v>
      </c>
      <c r="F9" s="46">
        <f>SUM(F10:F11)</f>
        <v>24329901</v>
      </c>
      <c r="G9" s="46">
        <f t="shared" si="4"/>
        <v>22930307</v>
      </c>
      <c r="H9" s="46">
        <f t="shared" si="4"/>
        <v>21361816.21</v>
      </c>
      <c r="I9" s="46">
        <f t="shared" si="4"/>
        <v>19284830.6963</v>
      </c>
      <c r="J9" s="46">
        <f t="shared" si="4"/>
        <v>19953875.617189</v>
      </c>
      <c r="K9" s="46">
        <f t="shared" si="4"/>
        <v>20891491.88570467</v>
      </c>
      <c r="L9" s="46">
        <f t="shared" si="4"/>
        <v>21548236.64227581</v>
      </c>
      <c r="M9" s="46">
        <f t="shared" si="4"/>
        <v>22324683.741544086</v>
      </c>
      <c r="N9" s="46">
        <f t="shared" si="4"/>
        <v>23021424.25379041</v>
      </c>
      <c r="O9" s="46">
        <f t="shared" si="4"/>
        <v>23739066.981404122</v>
      </c>
      <c r="P9" s="46">
        <f t="shared" si="4"/>
        <v>24841898.990846246</v>
      </c>
    </row>
    <row r="10" spans="2:16" ht="21" customHeight="1" thickTop="1">
      <c r="B10" s="48" t="s">
        <v>78</v>
      </c>
      <c r="C10" s="50">
        <v>16581629.2</v>
      </c>
      <c r="D10" s="50">
        <v>18391116</v>
      </c>
      <c r="E10" s="237">
        <v>18946950</v>
      </c>
      <c r="F10" s="237">
        <v>13661820</v>
      </c>
      <c r="G10" s="50">
        <v>18789807</v>
      </c>
      <c r="H10" s="237">
        <f>H5-H11-H25</f>
        <v>18393816.21</v>
      </c>
      <c r="I10" s="50">
        <f>I5-I11-I25</f>
        <v>18784830.6963</v>
      </c>
      <c r="J10" s="50">
        <f aca="true" t="shared" si="5" ref="J10:P10">J5-J11-J25</f>
        <v>18953875.617189</v>
      </c>
      <c r="K10" s="50">
        <f t="shared" si="5"/>
        <v>19391491.88570467</v>
      </c>
      <c r="L10" s="50">
        <f t="shared" si="5"/>
        <v>19748236.64227581</v>
      </c>
      <c r="M10" s="50">
        <f t="shared" si="5"/>
        <v>20124683.741544086</v>
      </c>
      <c r="N10" s="50">
        <f t="shared" si="5"/>
        <v>20521424.25379041</v>
      </c>
      <c r="O10" s="50">
        <f t="shared" si="5"/>
        <v>20939066.981404122</v>
      </c>
      <c r="P10" s="50">
        <f t="shared" si="5"/>
        <v>21541898.990846246</v>
      </c>
    </row>
    <row r="11" spans="2:16" ht="22.5" customHeight="1" thickBot="1">
      <c r="B11" s="54" t="s">
        <v>79</v>
      </c>
      <c r="C11" s="53">
        <v>4091835.52</v>
      </c>
      <c r="D11" s="55">
        <v>2571114</v>
      </c>
      <c r="E11" s="247">
        <v>22022602</v>
      </c>
      <c r="F11" s="247">
        <v>10668081</v>
      </c>
      <c r="G11" s="55">
        <v>4140500</v>
      </c>
      <c r="H11" s="55">
        <v>2968000</v>
      </c>
      <c r="I11" s="55">
        <v>500000</v>
      </c>
      <c r="J11" s="56">
        <v>1000000</v>
      </c>
      <c r="K11" s="55">
        <v>1500000</v>
      </c>
      <c r="L11" s="55">
        <v>1800000</v>
      </c>
      <c r="M11" s="55">
        <v>2200000</v>
      </c>
      <c r="N11" s="55">
        <v>2500000</v>
      </c>
      <c r="O11" s="55">
        <v>2800000</v>
      </c>
      <c r="P11" s="56">
        <v>3300000</v>
      </c>
    </row>
    <row r="12" spans="2:16" ht="25.5" customHeight="1" thickBot="1">
      <c r="B12" s="57" t="s">
        <v>80</v>
      </c>
      <c r="C12" s="58">
        <f aca="true" t="shared" si="6" ref="C12:O12">C5-C9</f>
        <v>-925892.7199999988</v>
      </c>
      <c r="D12" s="58">
        <f t="shared" si="6"/>
        <v>-709822</v>
      </c>
      <c r="E12" s="58">
        <f t="shared" si="6"/>
        <v>-9851788</v>
      </c>
      <c r="F12" s="58">
        <f>F5-F9</f>
        <v>-4893474</v>
      </c>
      <c r="G12" s="58">
        <f t="shared" si="6"/>
        <v>-1642000</v>
      </c>
      <c r="H12" s="58">
        <f t="shared" si="6"/>
        <v>1650000</v>
      </c>
      <c r="I12" s="58">
        <f t="shared" si="6"/>
        <v>1650000</v>
      </c>
      <c r="J12" s="58">
        <f t="shared" si="6"/>
        <v>1600000</v>
      </c>
      <c r="K12" s="58">
        <f t="shared" si="6"/>
        <v>1300000</v>
      </c>
      <c r="L12" s="58">
        <f t="shared" si="6"/>
        <v>1300000</v>
      </c>
      <c r="M12" s="58">
        <f t="shared" si="6"/>
        <v>1200000</v>
      </c>
      <c r="N12" s="58">
        <f t="shared" si="6"/>
        <v>1200000</v>
      </c>
      <c r="O12" s="58">
        <f t="shared" si="6"/>
        <v>1200000</v>
      </c>
      <c r="P12" s="59">
        <f>P5-P9</f>
        <v>836340</v>
      </c>
    </row>
    <row r="13" spans="2:16" ht="21" customHeight="1" thickBot="1" thickTop="1">
      <c r="B13" s="60" t="s">
        <v>81</v>
      </c>
      <c r="C13" s="61">
        <f aca="true" t="shared" si="7" ref="C13:P13">C14-C24</f>
        <v>1330000</v>
      </c>
      <c r="D13" s="61">
        <f t="shared" si="7"/>
        <v>835350</v>
      </c>
      <c r="E13" s="61">
        <f>E14-E24</f>
        <v>9851788</v>
      </c>
      <c r="F13" s="61">
        <f>F14-F24</f>
        <v>5503118</v>
      </c>
      <c r="G13" s="61">
        <f>G14-G24</f>
        <v>1642000</v>
      </c>
      <c r="H13" s="61">
        <f t="shared" si="7"/>
        <v>-1650000</v>
      </c>
      <c r="I13" s="61">
        <f t="shared" si="7"/>
        <v>-1650000</v>
      </c>
      <c r="J13" s="61">
        <f t="shared" si="7"/>
        <v>-1600000</v>
      </c>
      <c r="K13" s="61">
        <f t="shared" si="7"/>
        <v>-1300000</v>
      </c>
      <c r="L13" s="61">
        <f t="shared" si="7"/>
        <v>-1300000</v>
      </c>
      <c r="M13" s="61">
        <f t="shared" si="7"/>
        <v>-1200000</v>
      </c>
      <c r="N13" s="61">
        <f t="shared" si="7"/>
        <v>-1200000</v>
      </c>
      <c r="O13" s="61">
        <f t="shared" si="7"/>
        <v>-1200000</v>
      </c>
      <c r="P13" s="61">
        <f t="shared" si="7"/>
        <v>-836340</v>
      </c>
    </row>
    <row r="14" spans="2:16" ht="26.25" customHeight="1" thickTop="1">
      <c r="B14" s="62" t="s">
        <v>82</v>
      </c>
      <c r="C14" s="63">
        <f aca="true" t="shared" si="8" ref="C14:P14">C15+C17+C19+C20+C21+C22+C23</f>
        <v>1930184</v>
      </c>
      <c r="D14" s="63">
        <f t="shared" si="8"/>
        <v>1415270</v>
      </c>
      <c r="E14" s="63">
        <f>E15+E22</f>
        <v>11361788</v>
      </c>
      <c r="F14" s="63">
        <f>SUM(F15:F23)</f>
        <v>6635528</v>
      </c>
      <c r="G14" s="63">
        <f t="shared" si="8"/>
        <v>2442000</v>
      </c>
      <c r="H14" s="64">
        <f t="shared" si="8"/>
        <v>0</v>
      </c>
      <c r="I14" s="64">
        <f t="shared" si="8"/>
        <v>0</v>
      </c>
      <c r="J14" s="64">
        <f t="shared" si="8"/>
        <v>0</v>
      </c>
      <c r="K14" s="64">
        <f t="shared" si="8"/>
        <v>0</v>
      </c>
      <c r="L14" s="64">
        <f t="shared" si="8"/>
        <v>0</v>
      </c>
      <c r="M14" s="64">
        <f t="shared" si="8"/>
        <v>0</v>
      </c>
      <c r="N14" s="64">
        <f t="shared" si="8"/>
        <v>0</v>
      </c>
      <c r="O14" s="64">
        <f t="shared" si="8"/>
        <v>0</v>
      </c>
      <c r="P14" s="64">
        <f t="shared" si="8"/>
        <v>0</v>
      </c>
    </row>
    <row r="15" spans="2:16" ht="23.25" customHeight="1">
      <c r="B15" s="51" t="s">
        <v>83</v>
      </c>
      <c r="C15" s="53">
        <v>1760000</v>
      </c>
      <c r="D15" s="53">
        <v>1130000</v>
      </c>
      <c r="E15" s="246">
        <v>11236260</v>
      </c>
      <c r="F15" s="246">
        <v>6510000</v>
      </c>
      <c r="G15" s="53">
        <v>700000</v>
      </c>
      <c r="H15" s="65">
        <v>0</v>
      </c>
      <c r="I15" s="65">
        <v>0</v>
      </c>
      <c r="J15" s="65">
        <v>0</v>
      </c>
      <c r="K15" s="65">
        <v>0</v>
      </c>
      <c r="L15" s="65">
        <v>0</v>
      </c>
      <c r="M15" s="65">
        <v>0</v>
      </c>
      <c r="N15" s="65">
        <v>0</v>
      </c>
      <c r="O15" s="65">
        <v>0</v>
      </c>
      <c r="P15" s="65">
        <v>0</v>
      </c>
    </row>
    <row r="16" spans="2:16" ht="38.25" customHeight="1">
      <c r="B16" s="51" t="s">
        <v>84</v>
      </c>
      <c r="C16" s="53">
        <v>0</v>
      </c>
      <c r="D16" s="53">
        <v>0</v>
      </c>
      <c r="E16" s="246">
        <v>0</v>
      </c>
      <c r="F16" s="246"/>
      <c r="G16" s="53">
        <v>0</v>
      </c>
      <c r="H16" s="53">
        <v>0</v>
      </c>
      <c r="I16" s="53">
        <v>0</v>
      </c>
      <c r="J16" s="66">
        <v>0</v>
      </c>
      <c r="K16" s="53">
        <v>0</v>
      </c>
      <c r="L16" s="53">
        <v>0</v>
      </c>
      <c r="M16" s="53">
        <v>0</v>
      </c>
      <c r="N16" s="53">
        <v>0</v>
      </c>
      <c r="O16" s="53">
        <v>0</v>
      </c>
      <c r="P16" s="53">
        <v>0</v>
      </c>
    </row>
    <row r="17" spans="2:16" ht="24.75" customHeight="1">
      <c r="B17" s="51" t="s">
        <v>85</v>
      </c>
      <c r="C17" s="53"/>
      <c r="D17" s="53"/>
      <c r="E17" s="246"/>
      <c r="F17" s="246"/>
      <c r="G17" s="53"/>
      <c r="H17" s="53"/>
      <c r="I17" s="67"/>
      <c r="J17" s="68"/>
      <c r="K17" s="69"/>
      <c r="L17" s="53"/>
      <c r="M17" s="53"/>
      <c r="N17" s="53"/>
      <c r="O17" s="53"/>
      <c r="P17" s="70"/>
    </row>
    <row r="18" spans="2:16" ht="34.5" customHeight="1">
      <c r="B18" s="51" t="s">
        <v>86</v>
      </c>
      <c r="C18" s="53"/>
      <c r="D18" s="53"/>
      <c r="E18" s="246"/>
      <c r="F18" s="246"/>
      <c r="G18" s="53"/>
      <c r="H18" s="53"/>
      <c r="I18" s="67"/>
      <c r="J18" s="71"/>
      <c r="K18" s="69"/>
      <c r="L18" s="53"/>
      <c r="M18" s="53"/>
      <c r="N18" s="53"/>
      <c r="O18" s="53"/>
      <c r="P18" s="70"/>
    </row>
    <row r="19" spans="2:16" ht="22.5" customHeight="1">
      <c r="B19" s="51" t="s">
        <v>87</v>
      </c>
      <c r="C19" s="53">
        <v>170000</v>
      </c>
      <c r="D19" s="53"/>
      <c r="E19" s="246"/>
      <c r="F19" s="246"/>
      <c r="G19" s="53">
        <v>100000</v>
      </c>
      <c r="H19" s="53"/>
      <c r="I19" s="67"/>
      <c r="J19" s="71"/>
      <c r="K19" s="69"/>
      <c r="L19" s="53"/>
      <c r="M19" s="53"/>
      <c r="N19" s="53"/>
      <c r="O19" s="53"/>
      <c r="P19" s="70"/>
    </row>
    <row r="20" spans="2:16" ht="25.5" customHeight="1">
      <c r="B20" s="51" t="s">
        <v>88</v>
      </c>
      <c r="C20" s="53"/>
      <c r="D20" s="53"/>
      <c r="E20" s="246"/>
      <c r="F20" s="246"/>
      <c r="G20" s="53"/>
      <c r="H20" s="53"/>
      <c r="I20" s="67"/>
      <c r="J20" s="71"/>
      <c r="K20" s="69"/>
      <c r="L20" s="53"/>
      <c r="M20" s="53"/>
      <c r="N20" s="53"/>
      <c r="O20" s="53"/>
      <c r="P20" s="70"/>
    </row>
    <row r="21" spans="2:16" ht="27" customHeight="1">
      <c r="B21" s="51" t="s">
        <v>89</v>
      </c>
      <c r="C21" s="53"/>
      <c r="D21" s="53"/>
      <c r="E21" s="246"/>
      <c r="F21" s="246"/>
      <c r="G21" s="53"/>
      <c r="H21" s="53"/>
      <c r="I21" s="67"/>
      <c r="J21" s="71"/>
      <c r="K21" s="69"/>
      <c r="L21" s="53"/>
      <c r="M21" s="53"/>
      <c r="N21" s="53"/>
      <c r="O21" s="53"/>
      <c r="P21" s="70"/>
    </row>
    <row r="22" spans="2:16" ht="23.25" customHeight="1">
      <c r="B22" s="51" t="s">
        <v>90</v>
      </c>
      <c r="C22" s="53"/>
      <c r="D22" s="53">
        <v>285270</v>
      </c>
      <c r="E22" s="246">
        <v>125528</v>
      </c>
      <c r="F22" s="246">
        <v>125528</v>
      </c>
      <c r="G22" s="53">
        <v>1642000</v>
      </c>
      <c r="H22" s="53"/>
      <c r="I22" s="67"/>
      <c r="J22" s="71"/>
      <c r="K22" s="69"/>
      <c r="L22" s="53"/>
      <c r="M22" s="53"/>
      <c r="N22" s="53"/>
      <c r="O22" s="53"/>
      <c r="P22" s="70"/>
    </row>
    <row r="23" spans="2:16" ht="21.75" customHeight="1" thickBot="1">
      <c r="B23" s="72" t="s">
        <v>91</v>
      </c>
      <c r="C23" s="66">
        <v>184</v>
      </c>
      <c r="D23" s="66"/>
      <c r="E23" s="248"/>
      <c r="F23" s="248"/>
      <c r="G23" s="66"/>
      <c r="H23" s="66"/>
      <c r="I23" s="73"/>
      <c r="J23" s="74"/>
      <c r="K23" s="75"/>
      <c r="L23" s="66"/>
      <c r="M23" s="66"/>
      <c r="N23" s="66"/>
      <c r="O23" s="66"/>
      <c r="P23" s="76"/>
    </row>
    <row r="24" spans="2:16" ht="24.75" customHeight="1" thickBot="1" thickTop="1">
      <c r="B24" s="77" t="s">
        <v>92</v>
      </c>
      <c r="C24" s="78">
        <f aca="true" t="shared" si="9" ref="C24:P24">C25+C27+C29+C30</f>
        <v>600184</v>
      </c>
      <c r="D24" s="78">
        <v>579920</v>
      </c>
      <c r="E24" s="78">
        <v>1510000</v>
      </c>
      <c r="F24" s="78">
        <f>SUM(F25:F30)</f>
        <v>1132410</v>
      </c>
      <c r="G24" s="78">
        <f t="shared" si="9"/>
        <v>800000</v>
      </c>
      <c r="H24" s="78">
        <f t="shared" si="9"/>
        <v>1650000</v>
      </c>
      <c r="I24" s="79">
        <f t="shared" si="9"/>
        <v>1650000</v>
      </c>
      <c r="J24" s="80">
        <f t="shared" si="9"/>
        <v>1600000</v>
      </c>
      <c r="K24" s="81">
        <f t="shared" si="9"/>
        <v>1300000</v>
      </c>
      <c r="L24" s="78">
        <f t="shared" si="9"/>
        <v>1300000</v>
      </c>
      <c r="M24" s="78">
        <f t="shared" si="9"/>
        <v>1200000</v>
      </c>
      <c r="N24" s="78">
        <f t="shared" si="9"/>
        <v>1200000</v>
      </c>
      <c r="O24" s="78">
        <f t="shared" si="9"/>
        <v>1200000</v>
      </c>
      <c r="P24" s="78">
        <f t="shared" si="9"/>
        <v>836340</v>
      </c>
    </row>
    <row r="25" spans="2:16" ht="22.5" customHeight="1" thickTop="1">
      <c r="B25" s="48" t="s">
        <v>93</v>
      </c>
      <c r="C25" s="50">
        <v>600184</v>
      </c>
      <c r="D25" s="50">
        <v>579920</v>
      </c>
      <c r="E25" s="249">
        <v>1510000</v>
      </c>
      <c r="F25" s="249">
        <v>1132410</v>
      </c>
      <c r="G25" s="82">
        <v>800000</v>
      </c>
      <c r="H25" s="82">
        <v>1650000</v>
      </c>
      <c r="I25" s="83">
        <v>1650000</v>
      </c>
      <c r="J25" s="84">
        <v>1600000</v>
      </c>
      <c r="K25" s="85">
        <v>1300000</v>
      </c>
      <c r="L25" s="86">
        <v>1300000</v>
      </c>
      <c r="M25" s="82">
        <v>1200000</v>
      </c>
      <c r="N25" s="86">
        <v>1200000</v>
      </c>
      <c r="O25" s="82">
        <v>1200000</v>
      </c>
      <c r="P25" s="86">
        <v>836340</v>
      </c>
    </row>
    <row r="26" spans="2:16" ht="39.75" customHeight="1">
      <c r="B26" s="51" t="s">
        <v>94</v>
      </c>
      <c r="C26" s="53"/>
      <c r="D26" s="53"/>
      <c r="E26" s="246"/>
      <c r="F26" s="246"/>
      <c r="G26" s="87"/>
      <c r="H26" s="87"/>
      <c r="I26" s="88"/>
      <c r="J26" s="89"/>
      <c r="K26" s="69"/>
      <c r="L26" s="87"/>
      <c r="M26" s="87"/>
      <c r="N26" s="87"/>
      <c r="O26" s="87"/>
      <c r="P26" s="90"/>
    </row>
    <row r="27" spans="2:16" ht="23.25" customHeight="1">
      <c r="B27" s="51" t="s">
        <v>95</v>
      </c>
      <c r="C27" s="53"/>
      <c r="D27" s="53"/>
      <c r="E27" s="246"/>
      <c r="F27" s="246"/>
      <c r="G27" s="53"/>
      <c r="H27" s="53"/>
      <c r="I27" s="67"/>
      <c r="J27" s="71"/>
      <c r="K27" s="69"/>
      <c r="L27" s="53"/>
      <c r="M27" s="53"/>
      <c r="N27" s="53"/>
      <c r="O27" s="53"/>
      <c r="P27" s="70"/>
    </row>
    <row r="28" spans="2:16" ht="37.5" customHeight="1">
      <c r="B28" s="51" t="s">
        <v>96</v>
      </c>
      <c r="C28" s="53"/>
      <c r="D28" s="53"/>
      <c r="E28" s="246"/>
      <c r="F28" s="246"/>
      <c r="G28" s="53"/>
      <c r="H28" s="53"/>
      <c r="I28" s="67"/>
      <c r="J28" s="71"/>
      <c r="K28" s="69"/>
      <c r="L28" s="53"/>
      <c r="M28" s="53"/>
      <c r="N28" s="53"/>
      <c r="O28" s="53"/>
      <c r="P28" s="70"/>
    </row>
    <row r="29" spans="2:16" ht="23.25" customHeight="1">
      <c r="B29" s="51" t="s">
        <v>97</v>
      </c>
      <c r="C29" s="53"/>
      <c r="D29" s="53"/>
      <c r="E29" s="246"/>
      <c r="F29" s="246"/>
      <c r="G29" s="53"/>
      <c r="H29" s="53"/>
      <c r="I29" s="67"/>
      <c r="J29" s="71"/>
      <c r="K29" s="69"/>
      <c r="L29" s="53"/>
      <c r="M29" s="53"/>
      <c r="N29" s="53"/>
      <c r="O29" s="53"/>
      <c r="P29" s="70"/>
    </row>
    <row r="30" spans="2:16" ht="27" customHeight="1" thickBot="1">
      <c r="B30" s="54" t="s">
        <v>98</v>
      </c>
      <c r="C30" s="55"/>
      <c r="D30" s="55"/>
      <c r="E30" s="247"/>
      <c r="F30" s="247"/>
      <c r="G30" s="55"/>
      <c r="H30" s="55"/>
      <c r="I30" s="91"/>
      <c r="J30" s="74"/>
      <c r="K30" s="92"/>
      <c r="L30" s="55"/>
      <c r="M30" s="55"/>
      <c r="N30" s="55"/>
      <c r="O30" s="55"/>
      <c r="P30" s="56"/>
    </row>
    <row r="31" spans="2:16" ht="27" customHeight="1" thickBot="1">
      <c r="B31" s="93" t="s">
        <v>99</v>
      </c>
      <c r="C31" s="94"/>
      <c r="D31" s="94"/>
      <c r="E31" s="250"/>
      <c r="F31" s="250"/>
      <c r="G31" s="94"/>
      <c r="H31" s="94"/>
      <c r="I31" s="95"/>
      <c r="J31" s="96"/>
      <c r="K31" s="97"/>
      <c r="L31" s="94"/>
      <c r="M31" s="94"/>
      <c r="N31" s="94"/>
      <c r="O31" s="94"/>
      <c r="P31" s="98"/>
    </row>
    <row r="32" spans="2:16" ht="25.5" customHeight="1" thickBot="1">
      <c r="B32" s="99" t="s">
        <v>100</v>
      </c>
      <c r="C32" s="100">
        <f aca="true" t="shared" si="10" ref="C32:P32">C33+C34</f>
        <v>0</v>
      </c>
      <c r="D32" s="100">
        <f t="shared" si="10"/>
        <v>0</v>
      </c>
      <c r="E32" s="251">
        <f t="shared" si="10"/>
        <v>0</v>
      </c>
      <c r="F32" s="251"/>
      <c r="G32" s="100">
        <f t="shared" si="10"/>
        <v>0</v>
      </c>
      <c r="H32" s="100">
        <f t="shared" si="10"/>
        <v>0</v>
      </c>
      <c r="I32" s="101">
        <f t="shared" si="10"/>
        <v>0</v>
      </c>
      <c r="J32" s="96">
        <f t="shared" si="10"/>
        <v>0</v>
      </c>
      <c r="K32" s="102">
        <f t="shared" si="10"/>
        <v>0</v>
      </c>
      <c r="L32" s="100">
        <f t="shared" si="10"/>
        <v>0</v>
      </c>
      <c r="M32" s="100">
        <f t="shared" si="10"/>
        <v>0</v>
      </c>
      <c r="N32" s="100">
        <f t="shared" si="10"/>
        <v>0</v>
      </c>
      <c r="O32" s="100">
        <f t="shared" si="10"/>
        <v>0</v>
      </c>
      <c r="P32" s="100">
        <f t="shared" si="10"/>
        <v>0</v>
      </c>
    </row>
    <row r="33" spans="2:16" ht="45" customHeight="1" thickTop="1">
      <c r="B33" s="48" t="s">
        <v>101</v>
      </c>
      <c r="C33" s="103">
        <v>0</v>
      </c>
      <c r="D33" s="103"/>
      <c r="E33" s="252"/>
      <c r="F33" s="252"/>
      <c r="G33" s="103"/>
      <c r="H33" s="103"/>
      <c r="I33" s="104"/>
      <c r="J33" s="105"/>
      <c r="K33" s="106"/>
      <c r="L33" s="103"/>
      <c r="M33" s="103"/>
      <c r="N33" s="103"/>
      <c r="O33" s="103"/>
      <c r="P33" s="107"/>
    </row>
    <row r="34" spans="2:16" ht="58.5" customHeight="1" thickBot="1">
      <c r="B34" s="72" t="s">
        <v>102</v>
      </c>
      <c r="C34" s="108"/>
      <c r="D34" s="108"/>
      <c r="E34" s="253"/>
      <c r="F34" s="253"/>
      <c r="G34" s="108"/>
      <c r="H34" s="108"/>
      <c r="I34" s="109"/>
      <c r="J34" s="110"/>
      <c r="K34" s="111"/>
      <c r="L34" s="108"/>
      <c r="M34" s="108"/>
      <c r="N34" s="108"/>
      <c r="O34" s="108"/>
      <c r="P34" s="112"/>
    </row>
    <row r="35" spans="2:16" ht="45" customHeight="1" thickBot="1" thickTop="1">
      <c r="B35" s="77" t="s">
        <v>103</v>
      </c>
      <c r="C35" s="78">
        <f>C36+C37+C38+C39+C40+C41</f>
        <v>635830</v>
      </c>
      <c r="D35" s="78">
        <f>D36+D37+D38+D39+D40+D41</f>
        <v>693939</v>
      </c>
      <c r="E35" s="78">
        <f>SUM(E36:E37)</f>
        <v>1888445</v>
      </c>
      <c r="F35" s="78">
        <f>SUM(F36:F37)</f>
        <v>1379577</v>
      </c>
      <c r="G35" s="78">
        <f aca="true" t="shared" si="11" ref="G35:P35">SUM(G36:G37)</f>
        <v>1400000</v>
      </c>
      <c r="H35" s="78">
        <f t="shared" si="11"/>
        <v>2250000</v>
      </c>
      <c r="I35" s="79">
        <f t="shared" si="11"/>
        <v>2170000</v>
      </c>
      <c r="J35" s="80">
        <f t="shared" si="11"/>
        <v>2000000</v>
      </c>
      <c r="K35" s="81">
        <f t="shared" si="11"/>
        <v>1630000</v>
      </c>
      <c r="L35" s="78">
        <f t="shared" si="11"/>
        <v>1540000</v>
      </c>
      <c r="M35" s="78">
        <f t="shared" si="11"/>
        <v>1390000</v>
      </c>
      <c r="N35" s="78">
        <f t="shared" si="11"/>
        <v>1340000</v>
      </c>
      <c r="O35" s="78">
        <f t="shared" si="11"/>
        <v>1290000</v>
      </c>
      <c r="P35" s="78">
        <f t="shared" si="11"/>
        <v>886340</v>
      </c>
    </row>
    <row r="36" spans="2:16" ht="25.5" customHeight="1" thickTop="1">
      <c r="B36" s="48" t="s">
        <v>104</v>
      </c>
      <c r="C36" s="63">
        <f aca="true" t="shared" si="12" ref="C36:O36">C25-C26</f>
        <v>600184</v>
      </c>
      <c r="D36" s="63">
        <v>579920</v>
      </c>
      <c r="E36" s="63">
        <f t="shared" si="12"/>
        <v>1510000</v>
      </c>
      <c r="F36" s="63">
        <v>1132410</v>
      </c>
      <c r="G36" s="63">
        <f t="shared" si="12"/>
        <v>800000</v>
      </c>
      <c r="H36" s="63">
        <f t="shared" si="12"/>
        <v>1650000</v>
      </c>
      <c r="I36" s="63">
        <f t="shared" si="12"/>
        <v>1650000</v>
      </c>
      <c r="J36" s="113">
        <f t="shared" si="12"/>
        <v>1600000</v>
      </c>
      <c r="K36" s="63">
        <f t="shared" si="12"/>
        <v>1300000</v>
      </c>
      <c r="L36" s="63">
        <f t="shared" si="12"/>
        <v>1300000</v>
      </c>
      <c r="M36" s="63">
        <f t="shared" si="12"/>
        <v>1200000</v>
      </c>
      <c r="N36" s="63">
        <f t="shared" si="12"/>
        <v>1200000</v>
      </c>
      <c r="O36" s="63">
        <f t="shared" si="12"/>
        <v>1200000</v>
      </c>
      <c r="P36" s="63">
        <v>836340</v>
      </c>
    </row>
    <row r="37" spans="2:16" ht="28.5" customHeight="1">
      <c r="B37" s="51" t="s">
        <v>105</v>
      </c>
      <c r="C37" s="114">
        <v>35646</v>
      </c>
      <c r="D37" s="114">
        <v>114019</v>
      </c>
      <c r="E37" s="114">
        <v>378445</v>
      </c>
      <c r="F37" s="114">
        <v>247167</v>
      </c>
      <c r="G37" s="114">
        <v>600000</v>
      </c>
      <c r="H37" s="114">
        <v>600000</v>
      </c>
      <c r="I37" s="115">
        <v>520000</v>
      </c>
      <c r="J37" s="116">
        <v>400000</v>
      </c>
      <c r="K37" s="117">
        <v>330000</v>
      </c>
      <c r="L37" s="114">
        <v>240000</v>
      </c>
      <c r="M37" s="114">
        <v>190000</v>
      </c>
      <c r="N37" s="114">
        <v>140000</v>
      </c>
      <c r="O37" s="114">
        <v>90000</v>
      </c>
      <c r="P37" s="114">
        <v>50000</v>
      </c>
    </row>
    <row r="38" spans="2:16" ht="39" customHeight="1">
      <c r="B38" s="51" t="s">
        <v>106</v>
      </c>
      <c r="C38" s="118">
        <f aca="true" t="shared" si="13" ref="C38:P38">C27-C28</f>
        <v>0</v>
      </c>
      <c r="D38" s="118">
        <f t="shared" si="13"/>
        <v>0</v>
      </c>
      <c r="E38" s="118">
        <f t="shared" si="13"/>
        <v>0</v>
      </c>
      <c r="F38" s="118"/>
      <c r="G38" s="118">
        <f t="shared" si="13"/>
        <v>0</v>
      </c>
      <c r="H38" s="118">
        <f t="shared" si="13"/>
        <v>0</v>
      </c>
      <c r="I38" s="118">
        <f t="shared" si="13"/>
        <v>0</v>
      </c>
      <c r="J38" s="113">
        <f t="shared" si="13"/>
        <v>0</v>
      </c>
      <c r="K38" s="118">
        <f t="shared" si="13"/>
        <v>0</v>
      </c>
      <c r="L38" s="118">
        <f t="shared" si="13"/>
        <v>0</v>
      </c>
      <c r="M38" s="118">
        <f t="shared" si="13"/>
        <v>0</v>
      </c>
      <c r="N38" s="118">
        <f t="shared" si="13"/>
        <v>0</v>
      </c>
      <c r="O38" s="118">
        <f t="shared" si="13"/>
        <v>0</v>
      </c>
      <c r="P38" s="118">
        <f t="shared" si="13"/>
        <v>0</v>
      </c>
    </row>
    <row r="39" spans="2:16" ht="21.75" customHeight="1">
      <c r="B39" s="51" t="s">
        <v>107</v>
      </c>
      <c r="C39" s="53"/>
      <c r="D39" s="53"/>
      <c r="E39" s="246"/>
      <c r="F39" s="246"/>
      <c r="G39" s="53"/>
      <c r="H39" s="53"/>
      <c r="I39" s="67"/>
      <c r="J39" s="71"/>
      <c r="K39" s="69"/>
      <c r="L39" s="53"/>
      <c r="M39" s="53"/>
      <c r="N39" s="53"/>
      <c r="O39" s="53"/>
      <c r="P39" s="70"/>
    </row>
    <row r="40" spans="2:16" ht="41.25" customHeight="1">
      <c r="B40" s="51" t="s">
        <v>108</v>
      </c>
      <c r="C40" s="118">
        <f aca="true" t="shared" si="14" ref="C40:P40">C33-C34</f>
        <v>0</v>
      </c>
      <c r="D40" s="118">
        <f t="shared" si="14"/>
        <v>0</v>
      </c>
      <c r="E40" s="118">
        <f t="shared" si="14"/>
        <v>0</v>
      </c>
      <c r="F40" s="118"/>
      <c r="G40" s="118">
        <f t="shared" si="14"/>
        <v>0</v>
      </c>
      <c r="H40" s="118">
        <f t="shared" si="14"/>
        <v>0</v>
      </c>
      <c r="I40" s="118">
        <f t="shared" si="14"/>
        <v>0</v>
      </c>
      <c r="J40" s="113">
        <f t="shared" si="14"/>
        <v>0</v>
      </c>
      <c r="K40" s="118">
        <f t="shared" si="14"/>
        <v>0</v>
      </c>
      <c r="L40" s="118">
        <f t="shared" si="14"/>
        <v>0</v>
      </c>
      <c r="M40" s="118">
        <f t="shared" si="14"/>
        <v>0</v>
      </c>
      <c r="N40" s="118">
        <f t="shared" si="14"/>
        <v>0</v>
      </c>
      <c r="O40" s="118">
        <f t="shared" si="14"/>
        <v>0</v>
      </c>
      <c r="P40" s="118">
        <f t="shared" si="14"/>
        <v>0</v>
      </c>
    </row>
    <row r="41" spans="2:16" ht="44.25" customHeight="1" thickBot="1">
      <c r="B41" s="54" t="s">
        <v>109</v>
      </c>
      <c r="C41" s="119"/>
      <c r="D41" s="119"/>
      <c r="E41" s="119"/>
      <c r="F41" s="119"/>
      <c r="G41" s="119"/>
      <c r="H41" s="119"/>
      <c r="I41" s="120"/>
      <c r="J41" s="121"/>
      <c r="K41" s="122"/>
      <c r="L41" s="119"/>
      <c r="M41" s="119"/>
      <c r="N41" s="119"/>
      <c r="O41" s="119"/>
      <c r="P41" s="123"/>
    </row>
    <row r="42" spans="2:16" ht="23.25" customHeight="1" thickBot="1">
      <c r="B42" s="124" t="s">
        <v>110</v>
      </c>
      <c r="C42" s="125">
        <f aca="true" t="shared" si="15" ref="C42:P42">C35/C5*100%</f>
        <v>0.03219788235232159</v>
      </c>
      <c r="D42" s="125">
        <f t="shared" si="15"/>
        <v>0.03426451807607273</v>
      </c>
      <c r="E42" s="125">
        <f t="shared" si="15"/>
        <v>0.06068704036703922</v>
      </c>
      <c r="F42" s="125">
        <f t="shared" si="15"/>
        <v>0.07097894072814927</v>
      </c>
      <c r="G42" s="125">
        <f t="shared" si="15"/>
        <v>0.06576380169639605</v>
      </c>
      <c r="H42" s="125">
        <f t="shared" si="15"/>
        <v>0.09777585478117287</v>
      </c>
      <c r="I42" s="126">
        <f t="shared" si="15"/>
        <v>0.10365500593150359</v>
      </c>
      <c r="J42" s="127">
        <f t="shared" si="15"/>
        <v>0.09279073682716346</v>
      </c>
      <c r="K42" s="128">
        <f t="shared" si="15"/>
        <v>0.0734515736208801</v>
      </c>
      <c r="L42" s="125">
        <f t="shared" si="15"/>
        <v>0.06740126269309366</v>
      </c>
      <c r="M42" s="125">
        <f t="shared" si="15"/>
        <v>0.0590868729744192</v>
      </c>
      <c r="N42" s="125">
        <f t="shared" si="15"/>
        <v>0.05532292345650581</v>
      </c>
      <c r="O42" s="125">
        <f t="shared" si="15"/>
        <v>0.051726073030795086</v>
      </c>
      <c r="P42" s="125">
        <f t="shared" si="15"/>
        <v>0.03451716452658462</v>
      </c>
    </row>
    <row r="43" spans="2:16" ht="29.25" customHeight="1" thickBot="1" thickTop="1">
      <c r="B43" s="77" t="s">
        <v>111</v>
      </c>
      <c r="C43" s="78">
        <f>C44+C46+C48+C49</f>
        <v>1760000</v>
      </c>
      <c r="D43" s="78">
        <f>D44+D46+D48+D49</f>
        <v>2612191</v>
      </c>
      <c r="E43" s="78">
        <v>12036340</v>
      </c>
      <c r="F43" s="78">
        <f>SUM(F44:F49)</f>
        <v>8140034</v>
      </c>
      <c r="G43" s="78">
        <f>SUM(G44:G49)</f>
        <v>11936340</v>
      </c>
      <c r="H43" s="78">
        <f>SUM(H44:H48)</f>
        <v>10286340</v>
      </c>
      <c r="I43" s="79">
        <f>SUM(I44:I47)</f>
        <v>8636340</v>
      </c>
      <c r="J43" s="80">
        <v>7036340</v>
      </c>
      <c r="K43" s="81">
        <v>5736340</v>
      </c>
      <c r="L43" s="78">
        <v>4436340</v>
      </c>
      <c r="M43" s="78">
        <v>3236340</v>
      </c>
      <c r="N43" s="78">
        <v>2036340</v>
      </c>
      <c r="O43" s="78">
        <v>836340</v>
      </c>
      <c r="P43" s="78">
        <f>P44+P46+P48+P49</f>
        <v>0</v>
      </c>
    </row>
    <row r="44" spans="2:16" ht="19.5" customHeight="1" thickTop="1">
      <c r="B44" s="48" t="s">
        <v>112</v>
      </c>
      <c r="C44" s="129"/>
      <c r="D44" s="129"/>
      <c r="E44" s="254"/>
      <c r="F44" s="254"/>
      <c r="G44" s="129"/>
      <c r="H44" s="129"/>
      <c r="I44" s="130"/>
      <c r="J44" s="131"/>
      <c r="K44" s="132"/>
      <c r="L44" s="129"/>
      <c r="M44" s="129"/>
      <c r="N44" s="129"/>
      <c r="O44" s="129"/>
      <c r="P44" s="133"/>
    </row>
    <row r="45" spans="2:16" ht="33" customHeight="1">
      <c r="B45" s="51" t="s">
        <v>113</v>
      </c>
      <c r="C45" s="134"/>
      <c r="D45" s="134"/>
      <c r="E45" s="255"/>
      <c r="F45" s="255"/>
      <c r="G45" s="134"/>
      <c r="H45" s="134"/>
      <c r="I45" s="135"/>
      <c r="J45" s="136"/>
      <c r="K45" s="137"/>
      <c r="L45" s="134"/>
      <c r="M45" s="134"/>
      <c r="N45" s="134"/>
      <c r="O45" s="134"/>
      <c r="P45" s="138"/>
    </row>
    <row r="46" spans="2:16" ht="21" customHeight="1">
      <c r="B46" s="51" t="s">
        <v>114</v>
      </c>
      <c r="C46" s="134">
        <v>1760000</v>
      </c>
      <c r="D46" s="134">
        <v>2310080</v>
      </c>
      <c r="E46" s="255">
        <v>12036340</v>
      </c>
      <c r="F46" s="255">
        <v>7687670</v>
      </c>
      <c r="G46" s="134">
        <v>11936340</v>
      </c>
      <c r="H46" s="134">
        <f>G46-H25</f>
        <v>10286340</v>
      </c>
      <c r="I46" s="134">
        <f>H46-I25</f>
        <v>8636340</v>
      </c>
      <c r="J46" s="139">
        <f aca="true" t="shared" si="16" ref="J46:O46">I46-J25</f>
        <v>7036340</v>
      </c>
      <c r="K46" s="134">
        <f t="shared" si="16"/>
        <v>5736340</v>
      </c>
      <c r="L46" s="134">
        <f t="shared" si="16"/>
        <v>4436340</v>
      </c>
      <c r="M46" s="134">
        <f t="shared" si="16"/>
        <v>3236340</v>
      </c>
      <c r="N46" s="134">
        <f t="shared" si="16"/>
        <v>2036340</v>
      </c>
      <c r="O46" s="134">
        <f t="shared" si="16"/>
        <v>836340</v>
      </c>
      <c r="P46" s="138">
        <v>0</v>
      </c>
    </row>
    <row r="47" spans="2:16" ht="37.5" customHeight="1">
      <c r="B47" s="51" t="s">
        <v>115</v>
      </c>
      <c r="C47" s="134"/>
      <c r="D47" s="134"/>
      <c r="E47" s="255"/>
      <c r="F47" s="255"/>
      <c r="G47" s="134"/>
      <c r="H47" s="134"/>
      <c r="I47" s="135"/>
      <c r="J47" s="136"/>
      <c r="K47" s="137"/>
      <c r="L47" s="134"/>
      <c r="M47" s="134"/>
      <c r="N47" s="134"/>
      <c r="O47" s="134"/>
      <c r="P47" s="138"/>
    </row>
    <row r="48" spans="2:16" ht="18.75" customHeight="1">
      <c r="B48" s="51" t="s">
        <v>116</v>
      </c>
      <c r="C48" s="140"/>
      <c r="D48" s="140"/>
      <c r="E48" s="256"/>
      <c r="F48" s="256"/>
      <c r="G48" s="140"/>
      <c r="H48" s="140"/>
      <c r="I48" s="141"/>
      <c r="J48" s="142"/>
      <c r="K48" s="143"/>
      <c r="L48" s="140"/>
      <c r="M48" s="140"/>
      <c r="N48" s="140"/>
      <c r="O48" s="140"/>
      <c r="P48" s="144"/>
    </row>
    <row r="49" spans="2:16" ht="19.5" customHeight="1" thickBot="1">
      <c r="B49" s="54" t="s">
        <v>117</v>
      </c>
      <c r="C49" s="145">
        <v>0</v>
      </c>
      <c r="D49" s="145">
        <v>302111</v>
      </c>
      <c r="E49" s="257">
        <v>0</v>
      </c>
      <c r="F49" s="257">
        <v>452364</v>
      </c>
      <c r="G49" s="145">
        <v>0</v>
      </c>
      <c r="H49" s="145">
        <v>0</v>
      </c>
      <c r="I49" s="145">
        <v>0</v>
      </c>
      <c r="J49" s="146">
        <v>0</v>
      </c>
      <c r="K49" s="145">
        <v>0</v>
      </c>
      <c r="L49" s="145">
        <v>0</v>
      </c>
      <c r="M49" s="145">
        <v>0</v>
      </c>
      <c r="N49" s="145">
        <v>0</v>
      </c>
      <c r="O49" s="145">
        <v>0</v>
      </c>
      <c r="P49" s="145">
        <v>0</v>
      </c>
    </row>
    <row r="50" spans="2:16" ht="20.25" customHeight="1" thickBot="1">
      <c r="B50" s="93" t="s">
        <v>118</v>
      </c>
      <c r="C50" s="147">
        <f aca="true" t="shared" si="17" ref="C50:P50">C43/C5*100%</f>
        <v>0.0891248807701524</v>
      </c>
      <c r="D50" s="147">
        <f t="shared" si="17"/>
        <v>0.12898174873822413</v>
      </c>
      <c r="E50" s="147">
        <f t="shared" si="17"/>
        <v>0.3867996428020985</v>
      </c>
      <c r="F50" s="147">
        <f t="shared" si="17"/>
        <v>0.418803003247459</v>
      </c>
      <c r="G50" s="147">
        <f t="shared" si="17"/>
        <v>0.5606993548148286</v>
      </c>
      <c r="H50" s="147">
        <f t="shared" si="17"/>
        <v>0.4470025271421199</v>
      </c>
      <c r="I50" s="148">
        <f t="shared" si="17"/>
        <v>0.41253450411358605</v>
      </c>
      <c r="J50" s="127">
        <f t="shared" si="17"/>
        <v>0.32645358658322166</v>
      </c>
      <c r="K50" s="149">
        <f t="shared" si="17"/>
        <v>0.2584927606284659</v>
      </c>
      <c r="L50" s="147">
        <f t="shared" si="17"/>
        <v>0.1941655309973241</v>
      </c>
      <c r="M50" s="147">
        <f t="shared" si="17"/>
        <v>0.13757209387196534</v>
      </c>
      <c r="N50" s="147">
        <f t="shared" si="17"/>
        <v>0.084071852202553</v>
      </c>
      <c r="O50" s="147">
        <f t="shared" si="17"/>
        <v>0.033535336370988496</v>
      </c>
      <c r="P50" s="147">
        <f t="shared" si="17"/>
        <v>0</v>
      </c>
    </row>
    <row r="51" spans="2:16" ht="40.5" customHeight="1" thickBot="1">
      <c r="B51" s="93" t="s">
        <v>119</v>
      </c>
      <c r="C51" s="150" t="s">
        <v>120</v>
      </c>
      <c r="D51" s="150" t="s">
        <v>120</v>
      </c>
      <c r="E51" s="150" t="s">
        <v>120</v>
      </c>
      <c r="F51" s="150" t="s">
        <v>120</v>
      </c>
      <c r="G51" s="147">
        <v>0.047</v>
      </c>
      <c r="H51" s="147">
        <v>0.0436</v>
      </c>
      <c r="I51" s="148">
        <v>0.0858</v>
      </c>
      <c r="J51" s="235">
        <v>0.1269</v>
      </c>
      <c r="K51" s="149">
        <v>0.14285</v>
      </c>
      <c r="L51" s="147">
        <v>0.1359</v>
      </c>
      <c r="M51" s="147">
        <v>0.1421</v>
      </c>
      <c r="N51" s="147">
        <v>0.1466</v>
      </c>
      <c r="O51" s="147">
        <v>0.1524</v>
      </c>
      <c r="P51" s="236">
        <v>0.1584</v>
      </c>
    </row>
    <row r="52" spans="2:16" ht="44.25" customHeight="1" thickBot="1">
      <c r="B52" s="151" t="s">
        <v>121</v>
      </c>
      <c r="C52" s="152" t="s">
        <v>122</v>
      </c>
      <c r="D52" s="152" t="s">
        <v>122</v>
      </c>
      <c r="E52" s="152" t="s">
        <v>122</v>
      </c>
      <c r="F52" s="152" t="s">
        <v>122</v>
      </c>
      <c r="G52" s="153" t="s">
        <v>168</v>
      </c>
      <c r="H52" s="153" t="s">
        <v>168</v>
      </c>
      <c r="I52" s="154" t="s">
        <v>168</v>
      </c>
      <c r="J52" s="155" t="s">
        <v>168</v>
      </c>
      <c r="K52" s="156" t="s">
        <v>168</v>
      </c>
      <c r="L52" s="153" t="s">
        <v>168</v>
      </c>
      <c r="M52" s="153" t="s">
        <v>122</v>
      </c>
      <c r="N52" s="153" t="s">
        <v>122</v>
      </c>
      <c r="O52" s="153" t="s">
        <v>122</v>
      </c>
      <c r="P52" s="153" t="s">
        <v>122</v>
      </c>
    </row>
    <row r="53" ht="15" thickTop="1"/>
    <row r="55" spans="4:16" ht="14.25" hidden="1">
      <c r="D55" s="157">
        <f>D43*4%</f>
        <v>104487.64</v>
      </c>
      <c r="E55" s="158">
        <f>E43*4%</f>
        <v>481453.60000000003</v>
      </c>
      <c r="F55" s="158"/>
      <c r="G55" s="157">
        <f aca="true" t="shared" si="18" ref="G55:P55">G43*4%</f>
        <v>477453.60000000003</v>
      </c>
      <c r="H55" s="157">
        <f t="shared" si="18"/>
        <v>411453.60000000003</v>
      </c>
      <c r="I55" s="157">
        <f t="shared" si="18"/>
        <v>345453.60000000003</v>
      </c>
      <c r="J55" s="157">
        <f t="shared" si="18"/>
        <v>281453.60000000003</v>
      </c>
      <c r="K55" s="157">
        <f t="shared" si="18"/>
        <v>229453.6</v>
      </c>
      <c r="L55" s="157">
        <f t="shared" si="18"/>
        <v>177453.6</v>
      </c>
      <c r="M55" s="157">
        <f t="shared" si="18"/>
        <v>129453.6</v>
      </c>
      <c r="N55" s="157">
        <f t="shared" si="18"/>
        <v>81453.6</v>
      </c>
      <c r="O55" s="157">
        <f t="shared" si="18"/>
        <v>33453.6</v>
      </c>
      <c r="P55" s="157">
        <f t="shared" si="18"/>
        <v>0</v>
      </c>
    </row>
  </sheetData>
  <sheetProtection/>
  <mergeCells count="1">
    <mergeCell ref="B2:J2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53"/>
  <sheetViews>
    <sheetView zoomScale="130" zoomScaleNormal="130" zoomScalePageLayoutView="0" workbookViewId="0" topLeftCell="A34">
      <selection activeCell="B1" sqref="B1:M47"/>
    </sheetView>
  </sheetViews>
  <sheetFormatPr defaultColWidth="8.796875" defaultRowHeight="14.25"/>
  <cols>
    <col min="1" max="1" width="1.59765625" style="238" customWidth="1"/>
    <col min="2" max="2" width="3.59765625" style="238" customWidth="1"/>
    <col min="3" max="3" width="49.8984375" style="238" customWidth="1"/>
    <col min="4" max="4" width="9.59765625" style="238" customWidth="1"/>
    <col min="5" max="5" width="10.09765625" style="238" customWidth="1"/>
    <col min="6" max="6" width="10.3984375" style="238" customWidth="1"/>
    <col min="7" max="7" width="9.3984375" style="238" customWidth="1"/>
    <col min="8" max="8" width="9.5" style="238" customWidth="1"/>
    <col min="9" max="9" width="9.3984375" style="238" customWidth="1"/>
    <col min="10" max="13" width="9" style="238" customWidth="1"/>
    <col min="14" max="14" width="9.8984375" style="238" bestFit="1" customWidth="1"/>
    <col min="15" max="16384" width="9" style="238" customWidth="1"/>
  </cols>
  <sheetData>
    <row r="1" spans="8:9" ht="14.25">
      <c r="H1" s="259"/>
      <c r="I1" s="259"/>
    </row>
    <row r="2" spans="2:9" ht="17.25" customHeight="1">
      <c r="B2" s="260" t="s">
        <v>56</v>
      </c>
      <c r="C2" s="260"/>
      <c r="D2" s="260"/>
      <c r="E2" s="260"/>
      <c r="F2" s="260"/>
      <c r="G2" s="260"/>
      <c r="H2" s="260"/>
      <c r="I2" s="260"/>
    </row>
    <row r="3" ht="15" thickBot="1">
      <c r="I3" s="238" t="s">
        <v>37</v>
      </c>
    </row>
    <row r="4" spans="2:13" ht="15.75" thickBot="1" thickTop="1">
      <c r="B4" s="261" t="s">
        <v>1</v>
      </c>
      <c r="C4" s="263" t="s">
        <v>0</v>
      </c>
      <c r="D4" s="265"/>
      <c r="E4" s="265"/>
      <c r="F4" s="265"/>
      <c r="G4" s="265"/>
      <c r="H4" s="265"/>
      <c r="I4" s="265"/>
      <c r="J4" s="265"/>
      <c r="K4" s="265"/>
      <c r="L4" s="265"/>
      <c r="M4" s="266"/>
    </row>
    <row r="5" spans="2:13" ht="97.5" customHeight="1" thickBot="1">
      <c r="B5" s="262"/>
      <c r="C5" s="264"/>
      <c r="D5" s="13" t="s">
        <v>55</v>
      </c>
      <c r="E5" s="13" t="s">
        <v>45</v>
      </c>
      <c r="F5" s="13" t="s">
        <v>46</v>
      </c>
      <c r="G5" s="13" t="s">
        <v>47</v>
      </c>
      <c r="H5" s="13" t="s">
        <v>48</v>
      </c>
      <c r="I5" s="13" t="s">
        <v>49</v>
      </c>
      <c r="J5" s="13" t="s">
        <v>50</v>
      </c>
      <c r="K5" s="13" t="s">
        <v>51</v>
      </c>
      <c r="L5" s="13" t="s">
        <v>52</v>
      </c>
      <c r="M5" s="13" t="s">
        <v>53</v>
      </c>
    </row>
    <row r="6" spans="2:13" ht="18.75" customHeight="1" thickBot="1" thickTop="1">
      <c r="B6" s="10">
        <v>1</v>
      </c>
      <c r="C6" s="18" t="s">
        <v>2</v>
      </c>
      <c r="D6" s="11">
        <f>SUM(D7:D8)</f>
        <v>21288307</v>
      </c>
      <c r="E6" s="11">
        <f>SUM(E7:E8)</f>
        <v>23011816.21</v>
      </c>
      <c r="F6" s="11">
        <f aca="true" t="shared" si="0" ref="F6:M6">SUM(F7:F8)</f>
        <v>20934830.6963</v>
      </c>
      <c r="G6" s="11">
        <f t="shared" si="0"/>
        <v>21553875.617189</v>
      </c>
      <c r="H6" s="11">
        <f t="shared" si="0"/>
        <v>22191491.88570467</v>
      </c>
      <c r="I6" s="11">
        <f t="shared" si="0"/>
        <v>22848236.64227581</v>
      </c>
      <c r="J6" s="11">
        <f t="shared" si="0"/>
        <v>23524683.741544086</v>
      </c>
      <c r="K6" s="11">
        <f t="shared" si="0"/>
        <v>24221424.25379041</v>
      </c>
      <c r="L6" s="11">
        <f t="shared" si="0"/>
        <v>24939066.981404122</v>
      </c>
      <c r="M6" s="11">
        <f t="shared" si="0"/>
        <v>25678238.990846246</v>
      </c>
    </row>
    <row r="7" spans="2:13" ht="18" customHeight="1" thickTop="1">
      <c r="B7" s="7" t="s">
        <v>3</v>
      </c>
      <c r="C7" s="19" t="s">
        <v>4</v>
      </c>
      <c r="D7" s="12">
        <v>19450307</v>
      </c>
      <c r="E7" s="12">
        <f>'prognoza kwoty d'!H6</f>
        <v>20033816.21</v>
      </c>
      <c r="F7" s="12">
        <f>'prognoza kwoty d'!I6</f>
        <v>20634830.6963</v>
      </c>
      <c r="G7" s="12">
        <f>'prognoza kwoty d'!J6</f>
        <v>21253875.617189</v>
      </c>
      <c r="H7" s="12">
        <f>'prognoza kwoty d'!K6</f>
        <v>21891491.88570467</v>
      </c>
      <c r="I7" s="12">
        <f>'prognoza kwoty d'!L6</f>
        <v>22548236.64227581</v>
      </c>
      <c r="J7" s="12">
        <f>'prognoza kwoty d'!M6</f>
        <v>23224683.741544086</v>
      </c>
      <c r="K7" s="12">
        <f>'prognoza kwoty d'!N6</f>
        <v>23921424.25379041</v>
      </c>
      <c r="L7" s="12">
        <f>'prognoza kwoty d'!O6</f>
        <v>24639066.981404122</v>
      </c>
      <c r="M7" s="12">
        <f>'prognoza kwoty d'!P6</f>
        <v>25378238.990846246</v>
      </c>
    </row>
    <row r="8" spans="2:13" ht="15" customHeight="1">
      <c r="B8" s="1" t="s">
        <v>5</v>
      </c>
      <c r="C8" s="20" t="s">
        <v>6</v>
      </c>
      <c r="D8" s="12">
        <v>1838000</v>
      </c>
      <c r="E8" s="12">
        <f>'prognoza kwoty d'!H7</f>
        <v>2978000</v>
      </c>
      <c r="F8" s="12">
        <f>'prognoza kwoty d'!I7</f>
        <v>300000</v>
      </c>
      <c r="G8" s="12">
        <f>'prognoza kwoty d'!J7</f>
        <v>300000</v>
      </c>
      <c r="H8" s="12">
        <f>'prognoza kwoty d'!K7</f>
        <v>300000</v>
      </c>
      <c r="I8" s="12">
        <f>'prognoza kwoty d'!L7</f>
        <v>300000</v>
      </c>
      <c r="J8" s="12">
        <f>'prognoza kwoty d'!M7</f>
        <v>300000</v>
      </c>
      <c r="K8" s="12">
        <f>'prognoza kwoty d'!N7</f>
        <v>300000</v>
      </c>
      <c r="L8" s="12">
        <f>'prognoza kwoty d'!O7</f>
        <v>300000</v>
      </c>
      <c r="M8" s="12">
        <f>'prognoza kwoty d'!P7</f>
        <v>300000</v>
      </c>
    </row>
    <row r="9" spans="2:13" ht="17.25" customHeight="1" thickBot="1">
      <c r="B9" s="6" t="s">
        <v>10</v>
      </c>
      <c r="C9" s="21" t="s">
        <v>7</v>
      </c>
      <c r="D9" s="12">
        <v>690000</v>
      </c>
      <c r="E9" s="12">
        <f>'prognoza kwoty d'!H8</f>
        <v>1478000</v>
      </c>
      <c r="F9" s="12">
        <f>'prognoza kwoty d'!I8</f>
        <v>300000</v>
      </c>
      <c r="G9" s="12">
        <f>'prognoza kwoty d'!J8</f>
        <v>300000</v>
      </c>
      <c r="H9" s="12">
        <f>'prognoza kwoty d'!K8</f>
        <v>300000</v>
      </c>
      <c r="I9" s="12">
        <f>'prognoza kwoty d'!L8</f>
        <v>300000</v>
      </c>
      <c r="J9" s="12">
        <f>'prognoza kwoty d'!M8</f>
        <v>300000</v>
      </c>
      <c r="K9" s="12">
        <f>'prognoza kwoty d'!N8</f>
        <v>300000</v>
      </c>
      <c r="L9" s="12">
        <f>'prognoza kwoty d'!O8</f>
        <v>300000</v>
      </c>
      <c r="M9" s="12">
        <f>'prognoza kwoty d'!P8</f>
        <v>300000</v>
      </c>
    </row>
    <row r="10" spans="2:13" ht="44.25" customHeight="1" thickBot="1" thickTop="1">
      <c r="B10" s="8">
        <v>2</v>
      </c>
      <c r="C10" s="22" t="s">
        <v>25</v>
      </c>
      <c r="D10" s="11">
        <v>18189807</v>
      </c>
      <c r="E10" s="11">
        <v>17793816</v>
      </c>
      <c r="F10" s="11">
        <v>18264831</v>
      </c>
      <c r="G10" s="11">
        <v>18553876</v>
      </c>
      <c r="H10" s="11">
        <v>19061492</v>
      </c>
      <c r="I10" s="11">
        <v>19508237</v>
      </c>
      <c r="J10" s="11">
        <v>19934684</v>
      </c>
      <c r="K10" s="11">
        <v>20381424</v>
      </c>
      <c r="L10" s="11">
        <v>20849067</v>
      </c>
      <c r="M10" s="11">
        <v>21491899</v>
      </c>
    </row>
    <row r="11" spans="2:13" ht="26.25" customHeight="1" thickTop="1">
      <c r="B11" s="7" t="s">
        <v>3</v>
      </c>
      <c r="C11" s="23" t="s">
        <v>8</v>
      </c>
      <c r="D11" s="12">
        <v>8975339</v>
      </c>
      <c r="E11" s="12">
        <v>8713410</v>
      </c>
      <c r="F11" s="12">
        <v>8890000</v>
      </c>
      <c r="G11" s="12">
        <v>8890000</v>
      </c>
      <c r="H11" s="12">
        <v>9067000</v>
      </c>
      <c r="I11" s="12">
        <v>9067000</v>
      </c>
      <c r="J11" s="12">
        <v>9248000</v>
      </c>
      <c r="K11" s="12">
        <v>9248000</v>
      </c>
      <c r="L11" s="12">
        <v>9433000</v>
      </c>
      <c r="M11" s="12">
        <v>9433000</v>
      </c>
    </row>
    <row r="12" spans="2:13" ht="27.75" customHeight="1">
      <c r="B12" s="1" t="s">
        <v>5</v>
      </c>
      <c r="C12" s="20" t="s">
        <v>9</v>
      </c>
      <c r="D12" s="12">
        <v>230000</v>
      </c>
      <c r="E12" s="12">
        <v>230000</v>
      </c>
      <c r="F12" s="12">
        <f>E12*102%</f>
        <v>234600</v>
      </c>
      <c r="G12" s="12">
        <v>234600</v>
      </c>
      <c r="H12" s="12">
        <v>240000</v>
      </c>
      <c r="I12" s="12">
        <v>240000</v>
      </c>
      <c r="J12" s="12">
        <v>245000</v>
      </c>
      <c r="K12" s="12">
        <v>245000</v>
      </c>
      <c r="L12" s="12">
        <v>250000</v>
      </c>
      <c r="M12" s="12">
        <v>250000</v>
      </c>
    </row>
    <row r="13" spans="2:13" ht="20.25" customHeight="1">
      <c r="B13" s="1" t="s">
        <v>10</v>
      </c>
      <c r="C13" s="24" t="s">
        <v>11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</row>
    <row r="14" spans="2:13" ht="14.25">
      <c r="B14" s="1" t="s">
        <v>12</v>
      </c>
      <c r="C14" s="24" t="s">
        <v>13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</row>
    <row r="15" spans="2:13" ht="21.75" customHeight="1" thickBot="1">
      <c r="B15" s="6" t="s">
        <v>14</v>
      </c>
      <c r="C15" s="25" t="s">
        <v>15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</row>
    <row r="16" spans="2:13" ht="24" thickBot="1" thickTop="1">
      <c r="B16" s="10">
        <v>3</v>
      </c>
      <c r="C16" s="22" t="s">
        <v>26</v>
      </c>
      <c r="D16" s="11">
        <f aca="true" t="shared" si="1" ref="D16:M16">D6-D10</f>
        <v>3098500</v>
      </c>
      <c r="E16" s="11">
        <f t="shared" si="1"/>
        <v>5218000.210000001</v>
      </c>
      <c r="F16" s="11">
        <f t="shared" si="1"/>
        <v>2669999.6963</v>
      </c>
      <c r="G16" s="11">
        <f t="shared" si="1"/>
        <v>2999999.6171890013</v>
      </c>
      <c r="H16" s="11">
        <f t="shared" si="1"/>
        <v>3129999.88570467</v>
      </c>
      <c r="I16" s="11">
        <f t="shared" si="1"/>
        <v>3339999.6422758102</v>
      </c>
      <c r="J16" s="11">
        <f t="shared" si="1"/>
        <v>3589999.7415440865</v>
      </c>
      <c r="K16" s="11">
        <f t="shared" si="1"/>
        <v>3840000.2537904084</v>
      </c>
      <c r="L16" s="11">
        <f t="shared" si="1"/>
        <v>4089999.981404122</v>
      </c>
      <c r="M16" s="11">
        <f t="shared" si="1"/>
        <v>4186339.9908462465</v>
      </c>
    </row>
    <row r="17" spans="2:13" ht="22.5" customHeight="1" thickBot="1" thickTop="1">
      <c r="B17" s="5">
        <v>4</v>
      </c>
      <c r="C17" s="26" t="s">
        <v>16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</row>
    <row r="18" spans="2:13" ht="24" thickBot="1" thickTop="1">
      <c r="B18" s="4" t="s">
        <v>3</v>
      </c>
      <c r="C18" s="27" t="s">
        <v>17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</row>
    <row r="19" spans="2:13" ht="21" customHeight="1" thickBot="1" thickTop="1">
      <c r="B19" s="5">
        <v>5</v>
      </c>
      <c r="C19" s="26" t="s">
        <v>18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</row>
    <row r="20" spans="2:13" ht="22.5" customHeight="1" thickBot="1" thickTop="1">
      <c r="B20" s="5">
        <v>6</v>
      </c>
      <c r="C20" s="26" t="s">
        <v>27</v>
      </c>
      <c r="D20" s="12">
        <f aca="true" t="shared" si="2" ref="D20:M20">D16+D17+D19</f>
        <v>3098500</v>
      </c>
      <c r="E20" s="12">
        <f>E16+E17+E19</f>
        <v>5218000.210000001</v>
      </c>
      <c r="F20" s="12">
        <f t="shared" si="2"/>
        <v>2669999.6963</v>
      </c>
      <c r="G20" s="12">
        <f t="shared" si="2"/>
        <v>2999999.6171890013</v>
      </c>
      <c r="H20" s="12">
        <f t="shared" si="2"/>
        <v>3129999.88570467</v>
      </c>
      <c r="I20" s="12">
        <f t="shared" si="2"/>
        <v>3339999.6422758102</v>
      </c>
      <c r="J20" s="12">
        <f t="shared" si="2"/>
        <v>3589999.7415440865</v>
      </c>
      <c r="K20" s="12">
        <f t="shared" si="2"/>
        <v>3840000.2537904084</v>
      </c>
      <c r="L20" s="12">
        <f t="shared" si="2"/>
        <v>4089999.981404122</v>
      </c>
      <c r="M20" s="12">
        <f t="shared" si="2"/>
        <v>4186339.9908462465</v>
      </c>
    </row>
    <row r="21" spans="2:13" ht="21.75" customHeight="1" thickBot="1" thickTop="1">
      <c r="B21" s="5">
        <v>7</v>
      </c>
      <c r="C21" s="28" t="s">
        <v>19</v>
      </c>
      <c r="D21" s="12">
        <f aca="true" t="shared" si="3" ref="D21:M21">SUM(D22:D23)</f>
        <v>1400000</v>
      </c>
      <c r="E21" s="12">
        <f t="shared" si="3"/>
        <v>2250000</v>
      </c>
      <c r="F21" s="12">
        <f t="shared" si="3"/>
        <v>2170000</v>
      </c>
      <c r="G21" s="12">
        <f t="shared" si="3"/>
        <v>2000000</v>
      </c>
      <c r="H21" s="12">
        <f t="shared" si="3"/>
        <v>1630000</v>
      </c>
      <c r="I21" s="12">
        <f t="shared" si="3"/>
        <v>1540000</v>
      </c>
      <c r="J21" s="12">
        <f t="shared" si="3"/>
        <v>1390000</v>
      </c>
      <c r="K21" s="12">
        <f t="shared" si="3"/>
        <v>1340000</v>
      </c>
      <c r="L21" s="12">
        <f t="shared" si="3"/>
        <v>1290000</v>
      </c>
      <c r="M21" s="12">
        <f t="shared" si="3"/>
        <v>886340</v>
      </c>
    </row>
    <row r="22" spans="2:14" ht="33" customHeight="1" thickTop="1">
      <c r="B22" s="7" t="s">
        <v>3</v>
      </c>
      <c r="C22" s="23" t="s">
        <v>28</v>
      </c>
      <c r="D22" s="12">
        <v>800000</v>
      </c>
      <c r="E22" s="12">
        <v>1650000</v>
      </c>
      <c r="F22" s="12">
        <v>1650000</v>
      </c>
      <c r="G22" s="12">
        <v>1600000</v>
      </c>
      <c r="H22" s="12">
        <v>1300000</v>
      </c>
      <c r="I22" s="12">
        <v>1300000</v>
      </c>
      <c r="J22" s="12">
        <v>1200000</v>
      </c>
      <c r="K22" s="12">
        <v>1200000</v>
      </c>
      <c r="L22" s="12">
        <v>1200000</v>
      </c>
      <c r="M22" s="12">
        <v>836340</v>
      </c>
      <c r="N22" s="239"/>
    </row>
    <row r="23" spans="2:13" ht="22.5" customHeight="1">
      <c r="B23" s="1" t="s">
        <v>5</v>
      </c>
      <c r="C23" s="24" t="s">
        <v>20</v>
      </c>
      <c r="D23" s="12">
        <f>'prognoza kwoty d'!G37</f>
        <v>600000</v>
      </c>
      <c r="E23" s="12">
        <f>'prognoza kwoty d'!H37</f>
        <v>600000</v>
      </c>
      <c r="F23" s="12">
        <f>'prognoza kwoty d'!I37</f>
        <v>520000</v>
      </c>
      <c r="G23" s="12">
        <f>'prognoza kwoty d'!J37</f>
        <v>400000</v>
      </c>
      <c r="H23" s="12">
        <f>'prognoza kwoty d'!K37</f>
        <v>330000</v>
      </c>
      <c r="I23" s="12">
        <f>'prognoza kwoty d'!L37</f>
        <v>240000</v>
      </c>
      <c r="J23" s="12">
        <f>'prognoza kwoty d'!M37</f>
        <v>190000</v>
      </c>
      <c r="K23" s="12">
        <f>'prognoza kwoty d'!N37</f>
        <v>140000</v>
      </c>
      <c r="L23" s="12">
        <f>'prognoza kwoty d'!O37</f>
        <v>90000</v>
      </c>
      <c r="M23" s="12">
        <f>'prognoza kwoty d'!P37</f>
        <v>50000</v>
      </c>
    </row>
    <row r="24" spans="2:13" ht="21.75" customHeight="1" thickBot="1">
      <c r="B24" s="2">
        <v>8</v>
      </c>
      <c r="C24" s="29" t="s">
        <v>29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</row>
    <row r="25" spans="2:13" ht="22.5" customHeight="1" thickBot="1" thickTop="1">
      <c r="B25" s="5">
        <v>9</v>
      </c>
      <c r="C25" s="26" t="s">
        <v>30</v>
      </c>
      <c r="D25" s="12">
        <f aca="true" t="shared" si="4" ref="D25:M25">D20-D21-D24</f>
        <v>1698500</v>
      </c>
      <c r="E25" s="12">
        <f>E20-E21-E24</f>
        <v>2968000.210000001</v>
      </c>
      <c r="F25" s="12">
        <f t="shared" si="4"/>
        <v>499999.69629999995</v>
      </c>
      <c r="G25" s="12">
        <f t="shared" si="4"/>
        <v>999999.6171890013</v>
      </c>
      <c r="H25" s="12">
        <f t="shared" si="4"/>
        <v>1499999.88570467</v>
      </c>
      <c r="I25" s="12">
        <f t="shared" si="4"/>
        <v>1799999.6422758102</v>
      </c>
      <c r="J25" s="12">
        <f t="shared" si="4"/>
        <v>2199999.7415440865</v>
      </c>
      <c r="K25" s="12">
        <f t="shared" si="4"/>
        <v>2500000.2537904084</v>
      </c>
      <c r="L25" s="12">
        <f t="shared" si="4"/>
        <v>2799999.981404122</v>
      </c>
      <c r="M25" s="12">
        <f t="shared" si="4"/>
        <v>3299999.9908462465</v>
      </c>
    </row>
    <row r="26" spans="2:13" ht="21.75" customHeight="1" thickTop="1">
      <c r="B26" s="9">
        <v>10</v>
      </c>
      <c r="C26" s="30" t="s">
        <v>21</v>
      </c>
      <c r="D26" s="12">
        <v>4140500</v>
      </c>
      <c r="E26" s="12">
        <v>2968000</v>
      </c>
      <c r="F26" s="12">
        <v>500000</v>
      </c>
      <c r="G26" s="12">
        <v>1000000</v>
      </c>
      <c r="H26" s="12">
        <v>1500000</v>
      </c>
      <c r="I26" s="12">
        <v>1800000</v>
      </c>
      <c r="J26" s="12">
        <v>2200000</v>
      </c>
      <c r="K26" s="12">
        <v>2500000</v>
      </c>
      <c r="L26" s="12">
        <v>2800000</v>
      </c>
      <c r="M26" s="12">
        <v>3300000</v>
      </c>
    </row>
    <row r="27" spans="2:13" ht="20.25" customHeight="1" thickBot="1">
      <c r="B27" s="6" t="s">
        <v>3</v>
      </c>
      <c r="C27" s="25" t="s">
        <v>31</v>
      </c>
      <c r="D27" s="12">
        <v>830000</v>
      </c>
      <c r="E27" s="12">
        <v>2968000</v>
      </c>
      <c r="F27" s="12">
        <v>500000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</row>
    <row r="28" spans="2:13" ht="22.5" customHeight="1" thickBot="1" thickTop="1">
      <c r="B28" s="5">
        <v>11</v>
      </c>
      <c r="C28" s="26" t="s">
        <v>22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</row>
    <row r="29" spans="2:13" ht="21.75" customHeight="1" thickBot="1" thickTop="1">
      <c r="B29" s="5">
        <v>12</v>
      </c>
      <c r="C29" s="26" t="s">
        <v>32</v>
      </c>
      <c r="D29" s="12">
        <f>D25-D26+D28</f>
        <v>-2442000</v>
      </c>
      <c r="E29" s="12">
        <f>E25-E26+E28</f>
        <v>0.21000000089406967</v>
      </c>
      <c r="F29" s="12">
        <f aca="true" t="shared" si="5" ref="F29:M29">F25-F26+F28</f>
        <v>-0.3037000000476837</v>
      </c>
      <c r="G29" s="12">
        <f t="shared" si="5"/>
        <v>-0.3828109987080097</v>
      </c>
      <c r="H29" s="12">
        <f t="shared" si="5"/>
        <v>-0.11429532989859581</v>
      </c>
      <c r="I29" s="12">
        <f t="shared" si="5"/>
        <v>-0.3577241897583008</v>
      </c>
      <c r="J29" s="12">
        <f t="shared" si="5"/>
        <v>-0.25845591351389885</v>
      </c>
      <c r="K29" s="12">
        <f t="shared" si="5"/>
        <v>0.25379040837287903</v>
      </c>
      <c r="L29" s="12">
        <f t="shared" si="5"/>
        <v>-0.018595878034830093</v>
      </c>
      <c r="M29" s="12">
        <f t="shared" si="5"/>
        <v>-0.009153753519058228</v>
      </c>
    </row>
    <row r="30" spans="2:13" ht="22.5" customHeight="1" thickBot="1" thickTop="1">
      <c r="B30" s="5">
        <v>13</v>
      </c>
      <c r="C30" s="28" t="s">
        <v>23</v>
      </c>
      <c r="D30" s="12">
        <v>11936340</v>
      </c>
      <c r="E30" s="12">
        <v>10286340</v>
      </c>
      <c r="F30" s="12">
        <v>8636340</v>
      </c>
      <c r="G30" s="12">
        <v>7036340</v>
      </c>
      <c r="H30" s="12">
        <v>5736340</v>
      </c>
      <c r="I30" s="12">
        <v>4436340</v>
      </c>
      <c r="J30" s="12">
        <v>3266340</v>
      </c>
      <c r="K30" s="12">
        <v>2036340</v>
      </c>
      <c r="L30" s="12">
        <v>836340</v>
      </c>
      <c r="M30" s="12">
        <v>0</v>
      </c>
    </row>
    <row r="31" spans="2:13" ht="19.5" customHeight="1" thickTop="1">
      <c r="B31" s="7" t="s">
        <v>3</v>
      </c>
      <c r="C31" s="23" t="s">
        <v>24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</row>
    <row r="32" spans="2:13" ht="32.25" customHeight="1" thickBot="1">
      <c r="B32" s="6" t="s">
        <v>5</v>
      </c>
      <c r="C32" s="25" t="s">
        <v>33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</row>
    <row r="33" spans="2:13" ht="46.5" customHeight="1" thickBot="1" thickTop="1">
      <c r="B33" s="5">
        <v>14</v>
      </c>
      <c r="C33" s="26" t="s">
        <v>54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</row>
    <row r="34" spans="2:13" ht="22.5" customHeight="1" thickBot="1" thickTop="1">
      <c r="B34" s="5">
        <v>15</v>
      </c>
      <c r="C34" s="26" t="s">
        <v>34</v>
      </c>
      <c r="D34" s="12">
        <v>1400000</v>
      </c>
      <c r="E34" s="12">
        <v>1890000</v>
      </c>
      <c r="F34" s="12">
        <v>1860000</v>
      </c>
      <c r="G34" s="12">
        <v>1650000</v>
      </c>
      <c r="H34" s="12">
        <v>1590000</v>
      </c>
      <c r="I34" s="12">
        <v>1540000</v>
      </c>
      <c r="J34" s="12">
        <v>1390000</v>
      </c>
      <c r="K34" s="12">
        <v>1340000</v>
      </c>
      <c r="L34" s="12">
        <v>1290000</v>
      </c>
      <c r="M34" s="12">
        <f>M22+M23</f>
        <v>886340</v>
      </c>
    </row>
    <row r="35" spans="2:13" ht="24" customHeight="1" thickBot="1" thickTop="1">
      <c r="B35" s="3" t="s">
        <v>3</v>
      </c>
      <c r="C35" s="31" t="s">
        <v>35</v>
      </c>
      <c r="D35" s="240">
        <f aca="true" t="shared" si="6" ref="D35:M35">D52</f>
        <v>0.04704905419169848</v>
      </c>
      <c r="E35" s="240">
        <f t="shared" si="6"/>
        <v>0.043563547759402466</v>
      </c>
      <c r="F35" s="240">
        <f t="shared" si="6"/>
        <v>0.08584131700150235</v>
      </c>
      <c r="G35" s="240">
        <f t="shared" si="6"/>
        <v>0.12691029283676117</v>
      </c>
      <c r="H35" s="240">
        <f t="shared" si="6"/>
        <v>0.142764632661357</v>
      </c>
      <c r="I35" s="240">
        <f t="shared" si="6"/>
        <v>0.13592325398402938</v>
      </c>
      <c r="J35" s="240">
        <f t="shared" si="6"/>
        <v>0.14213769076621086</v>
      </c>
      <c r="K35" s="240">
        <f t="shared" si="6"/>
        <v>0.14661087952148447</v>
      </c>
      <c r="L35" s="240">
        <f t="shared" si="6"/>
        <v>0.15244164693498335</v>
      </c>
      <c r="M35" s="240">
        <f t="shared" si="6"/>
        <v>0.15838090542927163</v>
      </c>
    </row>
    <row r="36" spans="2:13" ht="39" customHeight="1" thickBot="1" thickTop="1">
      <c r="B36" s="5">
        <v>16</v>
      </c>
      <c r="C36" s="26" t="s">
        <v>36</v>
      </c>
      <c r="D36" s="14" t="str">
        <f>IF(D50&lt;D35,"zgodny","niezgodny")</f>
        <v>niezgodny</v>
      </c>
      <c r="E36" s="14" t="str">
        <f>IF(E50&lt;E35,"zgodny","niezgodny")</f>
        <v>niezgodny</v>
      </c>
      <c r="F36" s="14" t="str">
        <f>IF(F50&lt;F35,"zgodny","niezgodny")</f>
        <v>niezgodny</v>
      </c>
      <c r="G36" s="14" t="s">
        <v>169</v>
      </c>
      <c r="H36" s="14" t="s">
        <v>169</v>
      </c>
      <c r="I36" s="14" t="s">
        <v>169</v>
      </c>
      <c r="J36" s="14" t="str">
        <f>IF(J50&lt;J35,"zgodny","niezgodny")</f>
        <v>zgodny</v>
      </c>
      <c r="K36" s="14" t="str">
        <f>IF(K50&lt;K35,"zgodny","niezgodny")</f>
        <v>zgodny</v>
      </c>
      <c r="L36" s="14" t="str">
        <f>IF(L50&lt;L35,"zgodny","niezgodny")</f>
        <v>zgodny</v>
      </c>
      <c r="M36" s="14" t="str">
        <f>IF(M50&lt;M35,"zgodny","niezgodny")</f>
        <v>zgodny</v>
      </c>
    </row>
    <row r="37" spans="2:13" ht="36" customHeight="1" thickBot="1" thickTop="1">
      <c r="B37" s="5">
        <v>17</v>
      </c>
      <c r="C37" s="32" t="s">
        <v>44</v>
      </c>
      <c r="D37" s="241">
        <f aca="true" t="shared" si="7" ref="D37:M37">D34/D6</f>
        <v>0.06576380169639605</v>
      </c>
      <c r="E37" s="241">
        <f t="shared" si="7"/>
        <v>0.08213171801618521</v>
      </c>
      <c r="F37" s="241">
        <f t="shared" si="7"/>
        <v>0.0888471479412888</v>
      </c>
      <c r="G37" s="241">
        <f t="shared" si="7"/>
        <v>0.07655235788240985</v>
      </c>
      <c r="H37" s="241">
        <f t="shared" si="7"/>
        <v>0.07164908101668672</v>
      </c>
      <c r="I37" s="241">
        <f t="shared" si="7"/>
        <v>0.06740126269309366</v>
      </c>
      <c r="J37" s="241">
        <f t="shared" si="7"/>
        <v>0.0590868729744192</v>
      </c>
      <c r="K37" s="241">
        <f t="shared" si="7"/>
        <v>0.05532292345650581</v>
      </c>
      <c r="L37" s="241">
        <f t="shared" si="7"/>
        <v>0.051726073030795086</v>
      </c>
      <c r="M37" s="241">
        <f t="shared" si="7"/>
        <v>0.03451716452658462</v>
      </c>
    </row>
    <row r="38" spans="2:13" ht="29.25" customHeight="1" thickBot="1" thickTop="1">
      <c r="B38" s="5">
        <v>18</v>
      </c>
      <c r="C38" s="33" t="s">
        <v>43</v>
      </c>
      <c r="D38" s="15">
        <f>D30/D6</f>
        <v>0.5606993548148286</v>
      </c>
      <c r="E38" s="15">
        <f aca="true" t="shared" si="8" ref="E38:M38">E30/E6</f>
        <v>0.4470025271421199</v>
      </c>
      <c r="F38" s="15">
        <f t="shared" si="8"/>
        <v>0.41253450411358605</v>
      </c>
      <c r="G38" s="15">
        <f t="shared" si="8"/>
        <v>0.32645358658322166</v>
      </c>
      <c r="H38" s="15">
        <f t="shared" si="8"/>
        <v>0.2584927606284659</v>
      </c>
      <c r="I38" s="15">
        <f t="shared" si="8"/>
        <v>0.1941655309973241</v>
      </c>
      <c r="J38" s="15">
        <f t="shared" si="8"/>
        <v>0.1388473501232118</v>
      </c>
      <c r="K38" s="15">
        <f t="shared" si="8"/>
        <v>0.084071852202553</v>
      </c>
      <c r="L38" s="15">
        <f t="shared" si="8"/>
        <v>0.033535336370988496</v>
      </c>
      <c r="M38" s="15">
        <f t="shared" si="8"/>
        <v>0</v>
      </c>
    </row>
    <row r="39" spans="2:13" ht="24.75" customHeight="1" thickBot="1" thickTop="1">
      <c r="B39" s="5">
        <v>19</v>
      </c>
      <c r="C39" s="28" t="s">
        <v>38</v>
      </c>
      <c r="D39" s="16">
        <f>D10+D23</f>
        <v>18789807</v>
      </c>
      <c r="E39" s="16">
        <f>E23+E10</f>
        <v>18393816</v>
      </c>
      <c r="F39" s="16">
        <f aca="true" t="shared" si="9" ref="F39:M39">F10+F23</f>
        <v>18784831</v>
      </c>
      <c r="G39" s="16">
        <f t="shared" si="9"/>
        <v>18953876</v>
      </c>
      <c r="H39" s="16">
        <f t="shared" si="9"/>
        <v>19391492</v>
      </c>
      <c r="I39" s="16">
        <f t="shared" si="9"/>
        <v>19748237</v>
      </c>
      <c r="J39" s="16">
        <f t="shared" si="9"/>
        <v>20124684</v>
      </c>
      <c r="K39" s="16">
        <f t="shared" si="9"/>
        <v>20521424</v>
      </c>
      <c r="L39" s="16">
        <f t="shared" si="9"/>
        <v>20939067</v>
      </c>
      <c r="M39" s="16">
        <f t="shared" si="9"/>
        <v>21541899</v>
      </c>
    </row>
    <row r="40" spans="2:13" ht="24" customHeight="1" thickBot="1" thickTop="1">
      <c r="B40" s="5">
        <v>20</v>
      </c>
      <c r="C40" s="34" t="s">
        <v>39</v>
      </c>
      <c r="D40" s="16">
        <f>D39+D26</f>
        <v>22930307</v>
      </c>
      <c r="E40" s="16">
        <f>E39+E26</f>
        <v>21361816</v>
      </c>
      <c r="F40" s="16">
        <f aca="true" t="shared" si="10" ref="F40:M40">F26+F39</f>
        <v>19284831</v>
      </c>
      <c r="G40" s="16">
        <f t="shared" si="10"/>
        <v>19953876</v>
      </c>
      <c r="H40" s="16">
        <f t="shared" si="10"/>
        <v>20891492</v>
      </c>
      <c r="I40" s="16">
        <f t="shared" si="10"/>
        <v>21548237</v>
      </c>
      <c r="J40" s="16">
        <f t="shared" si="10"/>
        <v>22324684</v>
      </c>
      <c r="K40" s="16">
        <f t="shared" si="10"/>
        <v>23021424</v>
      </c>
      <c r="L40" s="16">
        <f t="shared" si="10"/>
        <v>23739067</v>
      </c>
      <c r="M40" s="16">
        <f t="shared" si="10"/>
        <v>24841899</v>
      </c>
    </row>
    <row r="41" spans="2:13" ht="23.25" customHeight="1" thickBot="1" thickTop="1">
      <c r="B41" s="242">
        <v>21</v>
      </c>
      <c r="C41" s="34" t="s">
        <v>40</v>
      </c>
      <c r="D41" s="16">
        <f aca="true" t="shared" si="11" ref="D41:M41">D6-D40</f>
        <v>-1642000</v>
      </c>
      <c r="E41" s="16">
        <f t="shared" si="11"/>
        <v>1650000.210000001</v>
      </c>
      <c r="F41" s="16">
        <f t="shared" si="11"/>
        <v>1649999.6963</v>
      </c>
      <c r="G41" s="16">
        <f t="shared" si="11"/>
        <v>1599999.6171890013</v>
      </c>
      <c r="H41" s="16">
        <f t="shared" si="11"/>
        <v>1299999.88570467</v>
      </c>
      <c r="I41" s="16">
        <f t="shared" si="11"/>
        <v>1299999.6422758102</v>
      </c>
      <c r="J41" s="16">
        <f t="shared" si="11"/>
        <v>1199999.7415440865</v>
      </c>
      <c r="K41" s="16">
        <f t="shared" si="11"/>
        <v>1200000.2537904084</v>
      </c>
      <c r="L41" s="16">
        <f t="shared" si="11"/>
        <v>1199999.981404122</v>
      </c>
      <c r="M41" s="16">
        <f t="shared" si="11"/>
        <v>836339.9908462465</v>
      </c>
    </row>
    <row r="42" spans="2:13" ht="21" customHeight="1" thickBot="1" thickTop="1">
      <c r="B42" s="242">
        <v>22</v>
      </c>
      <c r="C42" s="34" t="s">
        <v>41</v>
      </c>
      <c r="D42" s="16">
        <v>2442000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</row>
    <row r="43" spans="2:13" ht="21.75" customHeight="1" thickBot="1" thickTop="1">
      <c r="B43" s="242">
        <v>23</v>
      </c>
      <c r="C43" s="34" t="s">
        <v>42</v>
      </c>
      <c r="D43" s="16">
        <f aca="true" t="shared" si="12" ref="D43:L43">D22+D24</f>
        <v>800000</v>
      </c>
      <c r="E43" s="16">
        <v>1650000</v>
      </c>
      <c r="F43" s="16">
        <v>1650000</v>
      </c>
      <c r="G43" s="16">
        <v>1600000</v>
      </c>
      <c r="H43" s="16">
        <v>1500000</v>
      </c>
      <c r="I43" s="16">
        <f t="shared" si="12"/>
        <v>1300000</v>
      </c>
      <c r="J43" s="16">
        <f t="shared" si="12"/>
        <v>1200000</v>
      </c>
      <c r="K43" s="16">
        <f t="shared" si="12"/>
        <v>1200000</v>
      </c>
      <c r="L43" s="16">
        <f t="shared" si="12"/>
        <v>1200000</v>
      </c>
      <c r="M43" s="16">
        <v>836260</v>
      </c>
    </row>
    <row r="44" ht="15" thickTop="1">
      <c r="C44" s="243"/>
    </row>
    <row r="50" spans="4:13" ht="14.25">
      <c r="D50" s="244">
        <f aca="true" t="shared" si="13" ref="D50:M50">D34/D6</f>
        <v>0.06576380169639605</v>
      </c>
      <c r="E50" s="244">
        <f t="shared" si="13"/>
        <v>0.08213171801618521</v>
      </c>
      <c r="F50" s="244">
        <f t="shared" si="13"/>
        <v>0.0888471479412888</v>
      </c>
      <c r="G50" s="244">
        <f t="shared" si="13"/>
        <v>0.07655235788240985</v>
      </c>
      <c r="H50" s="244">
        <f t="shared" si="13"/>
        <v>0.07164908101668672</v>
      </c>
      <c r="I50" s="244">
        <f t="shared" si="13"/>
        <v>0.06740126269309366</v>
      </c>
      <c r="J50" s="244">
        <f t="shared" si="13"/>
        <v>0.0590868729744192</v>
      </c>
      <c r="K50" s="244">
        <f t="shared" si="13"/>
        <v>0.05532292345650581</v>
      </c>
      <c r="L50" s="244">
        <f t="shared" si="13"/>
        <v>0.051726073030795086</v>
      </c>
      <c r="M50" s="244">
        <f t="shared" si="13"/>
        <v>0.03451716452658462</v>
      </c>
    </row>
    <row r="51" spans="4:13" ht="14.25">
      <c r="D51" s="244"/>
      <c r="E51" s="244"/>
      <c r="F51" s="244"/>
      <c r="G51" s="244"/>
      <c r="H51" s="244"/>
      <c r="I51" s="244"/>
      <c r="J51" s="244"/>
      <c r="K51" s="244"/>
      <c r="L51" s="244"/>
      <c r="M51" s="244"/>
    </row>
    <row r="52" spans="4:13" ht="14.25">
      <c r="D52" s="244">
        <f>1/3*(((18681743+400000-18946950)/31117764)+((18883826+210775-18391116)/20252408)+((18196924+400529-16581629)/19747572))</f>
        <v>0.04704905419169848</v>
      </c>
      <c r="E52" s="244">
        <f>1/3*(((D7+D9-D10)/D6)+((18681743+400000-18946950)/31117764)+((18883826+210775-18391116)/20252408))</f>
        <v>0.043563547759402466</v>
      </c>
      <c r="F52" s="244">
        <f>1/3*(((E7+E9-E10)/E6)+((D7+D9-D10)/D6)+((18681743+400000-18946950)/31117764))</f>
        <v>0.08584131700150235</v>
      </c>
      <c r="G52" s="244">
        <f aca="true" t="shared" si="14" ref="G52:L52">1/3*(((F7+F9-F10)/F6)+((E7+E9-E10)/E6)+((D7+D9-D10)/D6))</f>
        <v>0.12691029283676117</v>
      </c>
      <c r="H52" s="244">
        <f t="shared" si="14"/>
        <v>0.142764632661357</v>
      </c>
      <c r="I52" s="244">
        <f t="shared" si="14"/>
        <v>0.13592325398402938</v>
      </c>
      <c r="J52" s="244">
        <f t="shared" si="14"/>
        <v>0.14213769076621086</v>
      </c>
      <c r="K52" s="244">
        <f t="shared" si="14"/>
        <v>0.14661087952148447</v>
      </c>
      <c r="L52" s="244">
        <f t="shared" si="14"/>
        <v>0.15244164693498335</v>
      </c>
      <c r="M52" s="244">
        <f>1/3*(((L7+L9-L10)/L6)+((K7+K9-K10)/K6)+((J7+J9-J10)/J6))</f>
        <v>0.15838090542927163</v>
      </c>
    </row>
    <row r="53" spans="4:13" ht="14.25">
      <c r="D53" s="245"/>
      <c r="E53" s="245"/>
      <c r="F53" s="245"/>
      <c r="G53" s="245"/>
      <c r="H53" s="245"/>
      <c r="I53" s="245"/>
      <c r="J53" s="245"/>
      <c r="K53" s="245"/>
      <c r="L53" s="245"/>
      <c r="M53" s="245"/>
    </row>
  </sheetData>
  <sheetProtection/>
  <mergeCells count="5">
    <mergeCell ref="H1:I1"/>
    <mergeCell ref="B2:I2"/>
    <mergeCell ref="B4:B5"/>
    <mergeCell ref="C4:C5"/>
    <mergeCell ref="D4:M4"/>
  </mergeCells>
  <printOptions/>
  <pageMargins left="0.4724409448818898" right="0.35433070866141736" top="0.7480314960629921" bottom="0.7480314960629921" header="0.31496062992125984" footer="0.31496062992125984"/>
  <pageSetup horizontalDpi="600" verticalDpi="600" orientation="landscape" paperSize="9" scale="80" r:id="rId1"/>
  <headerFooter>
    <oddHeader>&amp;CZałącznik nr 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M86"/>
  <sheetViews>
    <sheetView zoomScalePageLayoutView="0" workbookViewId="0" topLeftCell="A1">
      <selection activeCell="O18" sqref="O18"/>
    </sheetView>
  </sheetViews>
  <sheetFormatPr defaultColWidth="8.796875" defaultRowHeight="14.25"/>
  <cols>
    <col min="1" max="1" width="3.59765625" style="0" customWidth="1"/>
    <col min="2" max="2" width="2.59765625" style="0" customWidth="1"/>
    <col min="3" max="3" width="63.8984375" style="0" customWidth="1"/>
    <col min="4" max="4" width="9.19921875" style="0" customWidth="1"/>
    <col min="5" max="5" width="8.59765625" style="0" customWidth="1"/>
    <col min="6" max="6" width="5.8984375" style="0" customWidth="1"/>
    <col min="7" max="7" width="9.3984375" style="0" customWidth="1"/>
    <col min="8" max="12" width="7.69921875" style="0" customWidth="1"/>
    <col min="13" max="13" width="9.59765625" style="0" customWidth="1"/>
  </cols>
  <sheetData>
    <row r="1" ht="15.75" customHeight="1">
      <c r="I1" t="s">
        <v>123</v>
      </c>
    </row>
    <row r="2" spans="3:13" s="159" customFormat="1" ht="23.25">
      <c r="C2" s="267" t="s">
        <v>124</v>
      </c>
      <c r="D2" s="267"/>
      <c r="E2" s="267"/>
      <c r="F2" s="267"/>
      <c r="G2" s="267"/>
      <c r="H2" s="267"/>
      <c r="I2" s="267"/>
      <c r="J2" s="267"/>
      <c r="K2" s="267"/>
      <c r="L2" s="267"/>
      <c r="M2" s="267"/>
    </row>
    <row r="3" s="159" customFormat="1" ht="12.75" thickBot="1"/>
    <row r="4" spans="2:13" s="159" customFormat="1" ht="101.25" customHeight="1" thickBot="1" thickTop="1">
      <c r="B4" s="268" t="s">
        <v>1</v>
      </c>
      <c r="C4" s="268" t="s">
        <v>125</v>
      </c>
      <c r="D4" s="268" t="s">
        <v>126</v>
      </c>
      <c r="E4" s="270" t="s">
        <v>127</v>
      </c>
      <c r="F4" s="271"/>
      <c r="G4" s="268" t="s">
        <v>128</v>
      </c>
      <c r="H4" s="272" t="s">
        <v>129</v>
      </c>
      <c r="I4" s="272"/>
      <c r="J4" s="272"/>
      <c r="K4" s="272"/>
      <c r="L4" s="272"/>
      <c r="M4" s="268" t="s">
        <v>130</v>
      </c>
    </row>
    <row r="5" spans="2:13" s="159" customFormat="1" ht="13.5" thickBot="1" thickTop="1">
      <c r="B5" s="269"/>
      <c r="C5" s="269"/>
      <c r="D5" s="269"/>
      <c r="E5" s="160" t="s">
        <v>131</v>
      </c>
      <c r="F5" s="161" t="s">
        <v>132</v>
      </c>
      <c r="G5" s="269"/>
      <c r="H5" s="160">
        <v>2012</v>
      </c>
      <c r="I5" s="162">
        <v>2013</v>
      </c>
      <c r="J5" s="162">
        <v>2014</v>
      </c>
      <c r="K5" s="162">
        <v>2015</v>
      </c>
      <c r="L5" s="161" t="s">
        <v>133</v>
      </c>
      <c r="M5" s="269"/>
    </row>
    <row r="6" spans="2:13" s="159" customFormat="1" ht="13.5" thickBot="1" thickTop="1">
      <c r="B6" s="163">
        <v>1</v>
      </c>
      <c r="C6" s="164">
        <v>2</v>
      </c>
      <c r="D6" s="164">
        <v>3</v>
      </c>
      <c r="E6" s="164">
        <v>4</v>
      </c>
      <c r="F6" s="164">
        <v>5</v>
      </c>
      <c r="G6" s="164">
        <v>9</v>
      </c>
      <c r="H6" s="164">
        <v>11</v>
      </c>
      <c r="I6" s="164">
        <v>12</v>
      </c>
      <c r="J6" s="164">
        <v>13</v>
      </c>
      <c r="K6" s="164">
        <v>14</v>
      </c>
      <c r="L6" s="164"/>
      <c r="M6" s="165">
        <v>16</v>
      </c>
    </row>
    <row r="7" spans="2:13" s="169" customFormat="1" ht="18.75" thickTop="1">
      <c r="B7" s="166"/>
      <c r="C7" s="273" t="s">
        <v>134</v>
      </c>
      <c r="D7" s="274"/>
      <c r="E7" s="274"/>
      <c r="F7" s="274"/>
      <c r="G7" s="167">
        <f>G13+G29+G42</f>
        <v>4234000</v>
      </c>
      <c r="H7" s="167">
        <f>SUM(H8:H9)</f>
        <v>720000</v>
      </c>
      <c r="I7" s="167">
        <f>I13+I29+I42</f>
        <v>2968000</v>
      </c>
      <c r="J7" s="167">
        <f>J13+J29+J42</f>
        <v>500000</v>
      </c>
      <c r="K7" s="167">
        <v>0</v>
      </c>
      <c r="L7" s="167">
        <v>0</v>
      </c>
      <c r="M7" s="168">
        <f>M13+M29+M42</f>
        <v>4188000</v>
      </c>
    </row>
    <row r="8" spans="2:13" s="173" customFormat="1" ht="18">
      <c r="B8" s="170"/>
      <c r="C8" s="275" t="s">
        <v>135</v>
      </c>
      <c r="D8" s="275"/>
      <c r="E8" s="275"/>
      <c r="F8" s="275"/>
      <c r="G8" s="171">
        <v>0</v>
      </c>
      <c r="H8" s="171">
        <v>0</v>
      </c>
      <c r="I8" s="171">
        <v>0</v>
      </c>
      <c r="J8" s="171">
        <v>0</v>
      </c>
      <c r="K8" s="171">
        <v>0</v>
      </c>
      <c r="L8" s="171" t="s">
        <v>136</v>
      </c>
      <c r="M8" s="172">
        <v>0</v>
      </c>
    </row>
    <row r="9" spans="2:13" s="173" customFormat="1" ht="18">
      <c r="B9" s="170"/>
      <c r="C9" s="275" t="s">
        <v>137</v>
      </c>
      <c r="D9" s="275"/>
      <c r="E9" s="275"/>
      <c r="F9" s="275"/>
      <c r="G9" s="174">
        <f>G15+G44</f>
        <v>4234000</v>
      </c>
      <c r="H9" s="175">
        <f>H13+H42</f>
        <v>720000</v>
      </c>
      <c r="I9" s="175">
        <f>I18+I44</f>
        <v>2968000</v>
      </c>
      <c r="J9" s="175">
        <v>500000</v>
      </c>
      <c r="K9" s="175"/>
      <c r="L9" s="175"/>
      <c r="M9" s="175">
        <f>M13+M44</f>
        <v>4188000</v>
      </c>
    </row>
    <row r="10" spans="2:13" s="173" customFormat="1" ht="15.75">
      <c r="B10" s="170"/>
      <c r="C10" s="276" t="s">
        <v>138</v>
      </c>
      <c r="D10" s="276"/>
      <c r="E10" s="276"/>
      <c r="F10" s="276"/>
      <c r="G10" s="174"/>
      <c r="H10" s="175"/>
      <c r="I10" s="175"/>
      <c r="J10" s="175"/>
      <c r="K10" s="175"/>
      <c r="L10" s="175"/>
      <c r="M10" s="175"/>
    </row>
    <row r="11" spans="2:13" s="173" customFormat="1" ht="15.75">
      <c r="B11" s="170"/>
      <c r="C11" s="277" t="s">
        <v>135</v>
      </c>
      <c r="D11" s="277"/>
      <c r="E11" s="277"/>
      <c r="F11" s="277"/>
      <c r="G11" s="174"/>
      <c r="H11" s="175"/>
      <c r="I11" s="175"/>
      <c r="J11" s="175"/>
      <c r="K11" s="175"/>
      <c r="L11" s="175"/>
      <c r="M11" s="175"/>
    </row>
    <row r="12" spans="2:13" s="173" customFormat="1" ht="15.75">
      <c r="B12" s="170"/>
      <c r="C12" s="277" t="s">
        <v>137</v>
      </c>
      <c r="D12" s="277"/>
      <c r="E12" s="277"/>
      <c r="F12" s="277"/>
      <c r="G12" s="174"/>
      <c r="H12" s="175"/>
      <c r="I12" s="175"/>
      <c r="J12" s="175"/>
      <c r="K12" s="175"/>
      <c r="L12" s="175"/>
      <c r="M12" s="175"/>
    </row>
    <row r="13" spans="2:13" s="181" customFormat="1" ht="30.75" customHeight="1">
      <c r="B13" s="176"/>
      <c r="C13" s="278" t="s">
        <v>139</v>
      </c>
      <c r="D13" s="279"/>
      <c r="E13" s="279"/>
      <c r="F13" s="279"/>
      <c r="G13" s="177">
        <f>G16+G19+G23+G26</f>
        <v>1284000</v>
      </c>
      <c r="H13" s="178">
        <f>H16+H19+H23+H26</f>
        <v>70000</v>
      </c>
      <c r="I13" s="179">
        <f>I16+I19+I23+I26</f>
        <v>1168000</v>
      </c>
      <c r="J13" s="177">
        <v>0</v>
      </c>
      <c r="K13" s="177">
        <v>0</v>
      </c>
      <c r="L13" s="177">
        <v>0</v>
      </c>
      <c r="M13" s="180">
        <v>1238000</v>
      </c>
    </row>
    <row r="14" spans="2:13" s="181" customFormat="1" ht="15">
      <c r="B14" s="176"/>
      <c r="C14" s="280" t="s">
        <v>140</v>
      </c>
      <c r="D14" s="280"/>
      <c r="E14" s="280"/>
      <c r="F14" s="280"/>
      <c r="G14" s="182"/>
      <c r="H14" s="182"/>
      <c r="I14" s="183"/>
      <c r="J14" s="182"/>
      <c r="K14" s="182"/>
      <c r="L14" s="182"/>
      <c r="M14" s="184"/>
    </row>
    <row r="15" spans="2:13" s="181" customFormat="1" ht="15">
      <c r="B15" s="176"/>
      <c r="C15" s="280" t="s">
        <v>141</v>
      </c>
      <c r="D15" s="280"/>
      <c r="E15" s="280"/>
      <c r="F15" s="280"/>
      <c r="G15" s="182">
        <v>1284000</v>
      </c>
      <c r="H15" s="175">
        <v>70000</v>
      </c>
      <c r="I15" s="183">
        <v>1168000</v>
      </c>
      <c r="J15" s="182"/>
      <c r="K15" s="182"/>
      <c r="L15" s="182"/>
      <c r="M15" s="184">
        <v>1238000</v>
      </c>
    </row>
    <row r="16" spans="2:13" s="181" customFormat="1" ht="15">
      <c r="B16" s="176"/>
      <c r="C16" s="185" t="s">
        <v>142</v>
      </c>
      <c r="D16" s="186" t="s">
        <v>143</v>
      </c>
      <c r="E16" s="187"/>
      <c r="F16" s="188"/>
      <c r="G16" s="177">
        <f>SUM(G17:G18)</f>
        <v>1284000</v>
      </c>
      <c r="H16" s="189">
        <f>SUM(H17:H18)</f>
        <v>70000</v>
      </c>
      <c r="I16" s="179">
        <f>SUM(I17:I18)</f>
        <v>1168000</v>
      </c>
      <c r="J16" s="177"/>
      <c r="K16" s="177"/>
      <c r="L16" s="177"/>
      <c r="M16" s="180">
        <f>SUM(M17:M18)</f>
        <v>1238000</v>
      </c>
    </row>
    <row r="17" spans="2:13" s="181" customFormat="1" ht="15">
      <c r="B17" s="176"/>
      <c r="C17" s="190" t="s">
        <v>135</v>
      </c>
      <c r="D17" s="191"/>
      <c r="E17" s="187"/>
      <c r="F17" s="188"/>
      <c r="G17" s="182"/>
      <c r="H17" s="192"/>
      <c r="I17" s="183"/>
      <c r="J17" s="182"/>
      <c r="K17" s="182"/>
      <c r="L17" s="182"/>
      <c r="M17" s="184"/>
    </row>
    <row r="18" spans="2:13" s="181" customFormat="1" ht="15">
      <c r="B18" s="176"/>
      <c r="C18" s="190" t="s">
        <v>137</v>
      </c>
      <c r="D18" s="191"/>
      <c r="E18" s="193" t="s">
        <v>144</v>
      </c>
      <c r="F18" s="194" t="s">
        <v>145</v>
      </c>
      <c r="G18" s="182">
        <v>1284000</v>
      </c>
      <c r="H18" s="174">
        <v>70000</v>
      </c>
      <c r="I18" s="183">
        <v>1168000</v>
      </c>
      <c r="J18" s="182"/>
      <c r="K18" s="182"/>
      <c r="L18" s="182"/>
      <c r="M18" s="184">
        <v>1238000</v>
      </c>
    </row>
    <row r="19" spans="2:13" s="181" customFormat="1" ht="15">
      <c r="B19" s="176"/>
      <c r="C19" s="185" t="s">
        <v>146</v>
      </c>
      <c r="D19" s="191" t="s">
        <v>143</v>
      </c>
      <c r="E19" s="193"/>
      <c r="F19" s="194"/>
      <c r="G19" s="177"/>
      <c r="H19" s="195"/>
      <c r="I19" s="179"/>
      <c r="J19" s="177"/>
      <c r="K19" s="177"/>
      <c r="L19" s="177"/>
      <c r="M19" s="180"/>
    </row>
    <row r="20" spans="2:13" s="181" customFormat="1" ht="15">
      <c r="B20" s="176"/>
      <c r="C20" s="190" t="s">
        <v>135</v>
      </c>
      <c r="D20" s="191"/>
      <c r="E20" s="193"/>
      <c r="F20" s="194"/>
      <c r="G20" s="182"/>
      <c r="H20" s="192"/>
      <c r="I20" s="183"/>
      <c r="J20" s="182"/>
      <c r="K20" s="182"/>
      <c r="L20" s="182"/>
      <c r="M20" s="184"/>
    </row>
    <row r="21" spans="2:13" ht="15">
      <c r="B21" s="176"/>
      <c r="C21" s="190" t="s">
        <v>137</v>
      </c>
      <c r="D21" s="191"/>
      <c r="E21" s="193"/>
      <c r="F21" s="194"/>
      <c r="G21" s="182"/>
      <c r="H21" s="192"/>
      <c r="I21" s="183"/>
      <c r="J21" s="182"/>
      <c r="K21" s="182"/>
      <c r="L21" s="182"/>
      <c r="M21" s="184"/>
    </row>
    <row r="22" spans="2:13" ht="15">
      <c r="B22" s="176"/>
      <c r="C22" s="196" t="s">
        <v>147</v>
      </c>
      <c r="D22" s="191"/>
      <c r="E22" s="193"/>
      <c r="F22" s="194"/>
      <c r="G22" s="182"/>
      <c r="H22" s="192"/>
      <c r="I22" s="183"/>
      <c r="J22" s="182">
        <v>0</v>
      </c>
      <c r="K22" s="182"/>
      <c r="L22" s="182"/>
      <c r="M22" s="184"/>
    </row>
    <row r="23" spans="2:13" ht="15">
      <c r="B23" s="176"/>
      <c r="C23" s="185" t="s">
        <v>148</v>
      </c>
      <c r="D23" s="191" t="s">
        <v>143</v>
      </c>
      <c r="E23" s="193"/>
      <c r="F23" s="194"/>
      <c r="G23" s="177"/>
      <c r="H23" s="195"/>
      <c r="I23" s="179"/>
      <c r="J23" s="177"/>
      <c r="K23" s="177"/>
      <c r="L23" s="177"/>
      <c r="M23" s="180"/>
    </row>
    <row r="24" spans="2:13" ht="15">
      <c r="B24" s="176"/>
      <c r="C24" s="190" t="s">
        <v>135</v>
      </c>
      <c r="D24" s="191"/>
      <c r="E24" s="193"/>
      <c r="F24" s="194"/>
      <c r="G24" s="182">
        <v>0</v>
      </c>
      <c r="H24" s="192">
        <v>0</v>
      </c>
      <c r="I24" s="183">
        <v>0</v>
      </c>
      <c r="J24" s="182">
        <v>0</v>
      </c>
      <c r="K24" s="182"/>
      <c r="L24" s="182"/>
      <c r="M24" s="184">
        <v>0</v>
      </c>
    </row>
    <row r="25" spans="2:13" ht="15">
      <c r="B25" s="176"/>
      <c r="C25" s="190" t="s">
        <v>137</v>
      </c>
      <c r="D25" s="191"/>
      <c r="E25" s="197"/>
      <c r="F25" s="198"/>
      <c r="G25" s="182"/>
      <c r="H25" s="192"/>
      <c r="I25" s="183"/>
      <c r="J25" s="182"/>
      <c r="K25" s="182"/>
      <c r="L25" s="182"/>
      <c r="M25" s="184"/>
    </row>
    <row r="26" spans="2:13" ht="15">
      <c r="B26" s="176"/>
      <c r="C26" s="185" t="s">
        <v>149</v>
      </c>
      <c r="D26" s="191" t="s">
        <v>143</v>
      </c>
      <c r="E26" s="193"/>
      <c r="F26" s="194"/>
      <c r="G26" s="177"/>
      <c r="H26" s="195"/>
      <c r="I26" s="179"/>
      <c r="J26" s="177"/>
      <c r="K26" s="177"/>
      <c r="L26" s="177"/>
      <c r="M26" s="180"/>
    </row>
    <row r="27" spans="2:13" ht="15">
      <c r="B27" s="176"/>
      <c r="C27" s="190" t="s">
        <v>135</v>
      </c>
      <c r="D27" s="191"/>
      <c r="E27" s="193"/>
      <c r="F27" s="194"/>
      <c r="G27" s="182"/>
      <c r="H27" s="192"/>
      <c r="I27" s="183"/>
      <c r="J27" s="182"/>
      <c r="K27" s="182"/>
      <c r="L27" s="182"/>
      <c r="M27" s="184"/>
    </row>
    <row r="28" spans="2:13" ht="15">
      <c r="B28" s="176"/>
      <c r="C28" s="190" t="s">
        <v>137</v>
      </c>
      <c r="D28" s="199"/>
      <c r="E28" s="197"/>
      <c r="F28" s="198"/>
      <c r="G28" s="182"/>
      <c r="H28" s="192"/>
      <c r="I28" s="183"/>
      <c r="J28" s="182"/>
      <c r="K28" s="182"/>
      <c r="L28" s="182"/>
      <c r="M28" s="184"/>
    </row>
    <row r="29" spans="2:13" ht="15">
      <c r="B29" s="200"/>
      <c r="C29" s="278" t="s">
        <v>150</v>
      </c>
      <c r="D29" s="279"/>
      <c r="E29" s="279"/>
      <c r="F29" s="279"/>
      <c r="G29" s="201">
        <v>0</v>
      </c>
      <c r="H29" s="201"/>
      <c r="I29" s="201">
        <v>0</v>
      </c>
      <c r="J29" s="201">
        <v>0</v>
      </c>
      <c r="K29" s="201">
        <v>0</v>
      </c>
      <c r="L29" s="201">
        <v>0</v>
      </c>
      <c r="M29" s="202">
        <v>0</v>
      </c>
    </row>
    <row r="30" spans="2:13" ht="14.25">
      <c r="B30" s="200"/>
      <c r="C30" s="280" t="s">
        <v>135</v>
      </c>
      <c r="D30" s="280"/>
      <c r="E30" s="280"/>
      <c r="F30" s="280"/>
      <c r="G30" s="203"/>
      <c r="H30" s="203"/>
      <c r="I30" s="203"/>
      <c r="J30" s="203"/>
      <c r="K30" s="203"/>
      <c r="L30" s="203"/>
      <c r="M30" s="204"/>
    </row>
    <row r="31" spans="2:13" ht="14.25">
      <c r="B31" s="200"/>
      <c r="C31" s="280" t="s">
        <v>137</v>
      </c>
      <c r="D31" s="280"/>
      <c r="E31" s="280"/>
      <c r="F31" s="280"/>
      <c r="G31" s="203"/>
      <c r="H31" s="203"/>
      <c r="I31" s="203"/>
      <c r="J31" s="203"/>
      <c r="K31" s="203"/>
      <c r="L31" s="203"/>
      <c r="M31" s="204"/>
    </row>
    <row r="32" spans="2:13" s="181" customFormat="1" ht="15">
      <c r="B32" s="205"/>
      <c r="C32" s="206" t="s">
        <v>151</v>
      </c>
      <c r="D32" s="281"/>
      <c r="E32" s="207"/>
      <c r="F32" s="208"/>
      <c r="G32" s="203"/>
      <c r="H32" s="203"/>
      <c r="I32" s="203"/>
      <c r="J32" s="203"/>
      <c r="K32" s="203"/>
      <c r="L32" s="203"/>
      <c r="M32" s="204"/>
    </row>
    <row r="33" spans="2:13" s="181" customFormat="1" ht="15">
      <c r="B33" s="205"/>
      <c r="C33" s="190" t="s">
        <v>135</v>
      </c>
      <c r="D33" s="282"/>
      <c r="E33" s="209"/>
      <c r="F33" s="188"/>
      <c r="G33" s="203"/>
      <c r="H33" s="203"/>
      <c r="I33" s="203"/>
      <c r="J33" s="203"/>
      <c r="K33" s="203"/>
      <c r="L33" s="203"/>
      <c r="M33" s="204"/>
    </row>
    <row r="34" spans="2:13" s="181" customFormat="1" ht="15">
      <c r="B34" s="205"/>
      <c r="C34" s="190" t="s">
        <v>137</v>
      </c>
      <c r="D34" s="283"/>
      <c r="E34" s="210"/>
      <c r="F34" s="188"/>
      <c r="G34" s="203"/>
      <c r="H34" s="203"/>
      <c r="I34" s="203"/>
      <c r="J34" s="203"/>
      <c r="K34" s="203"/>
      <c r="L34" s="203"/>
      <c r="M34" s="204"/>
    </row>
    <row r="35" spans="2:13" s="181" customFormat="1" ht="15">
      <c r="B35" s="205"/>
      <c r="C35" s="206" t="s">
        <v>152</v>
      </c>
      <c r="D35" s="281"/>
      <c r="E35" s="207"/>
      <c r="F35" s="208"/>
      <c r="G35" s="203"/>
      <c r="H35" s="203"/>
      <c r="I35" s="203"/>
      <c r="J35" s="203"/>
      <c r="K35" s="203"/>
      <c r="L35" s="203"/>
      <c r="M35" s="204"/>
    </row>
    <row r="36" spans="2:13" s="181" customFormat="1" ht="15">
      <c r="B36" s="205"/>
      <c r="C36" s="190" t="s">
        <v>135</v>
      </c>
      <c r="D36" s="282"/>
      <c r="E36" s="209"/>
      <c r="F36" s="188"/>
      <c r="G36" s="203"/>
      <c r="H36" s="203"/>
      <c r="I36" s="203"/>
      <c r="J36" s="203"/>
      <c r="K36" s="203"/>
      <c r="L36" s="203"/>
      <c r="M36" s="204"/>
    </row>
    <row r="37" spans="2:13" s="181" customFormat="1" ht="15">
      <c r="B37" s="205"/>
      <c r="C37" s="190" t="s">
        <v>137</v>
      </c>
      <c r="D37" s="282"/>
      <c r="E37" s="209"/>
      <c r="F37" s="188"/>
      <c r="G37" s="203"/>
      <c r="H37" s="203"/>
      <c r="I37" s="203"/>
      <c r="J37" s="203"/>
      <c r="K37" s="203"/>
      <c r="L37" s="203"/>
      <c r="M37" s="204"/>
    </row>
    <row r="38" spans="2:13" s="181" customFormat="1" ht="15">
      <c r="B38" s="205"/>
      <c r="C38" s="196" t="s">
        <v>153</v>
      </c>
      <c r="D38" s="282"/>
      <c r="E38" s="209"/>
      <c r="F38" s="188"/>
      <c r="G38" s="203"/>
      <c r="H38" s="203"/>
      <c r="I38" s="203"/>
      <c r="J38" s="203"/>
      <c r="K38" s="203"/>
      <c r="L38" s="203"/>
      <c r="M38" s="204"/>
    </row>
    <row r="39" spans="2:13" s="181" customFormat="1" ht="15">
      <c r="B39" s="205"/>
      <c r="C39" s="206" t="s">
        <v>154</v>
      </c>
      <c r="D39" s="282"/>
      <c r="E39" s="209"/>
      <c r="F39" s="188"/>
      <c r="G39" s="203"/>
      <c r="H39" s="203"/>
      <c r="I39" s="203"/>
      <c r="J39" s="203"/>
      <c r="K39" s="203"/>
      <c r="L39" s="203"/>
      <c r="M39" s="204"/>
    </row>
    <row r="40" spans="2:13" ht="14.25">
      <c r="B40" s="200"/>
      <c r="C40" s="190" t="s">
        <v>135</v>
      </c>
      <c r="D40" s="282"/>
      <c r="E40" s="209"/>
      <c r="F40" s="188"/>
      <c r="G40" s="203"/>
      <c r="H40" s="203"/>
      <c r="I40" s="203"/>
      <c r="J40" s="203"/>
      <c r="K40" s="203"/>
      <c r="L40" s="203"/>
      <c r="M40" s="204"/>
    </row>
    <row r="41" spans="2:13" ht="14.25">
      <c r="B41" s="200"/>
      <c r="C41" s="190" t="s">
        <v>137</v>
      </c>
      <c r="D41" s="283"/>
      <c r="E41" s="210"/>
      <c r="F41" s="188"/>
      <c r="G41" s="203"/>
      <c r="H41" s="203"/>
      <c r="I41" s="203"/>
      <c r="J41" s="203"/>
      <c r="K41" s="203"/>
      <c r="L41" s="203"/>
      <c r="M41" s="204"/>
    </row>
    <row r="42" spans="2:13" ht="14.25">
      <c r="B42" s="200"/>
      <c r="C42" s="284" t="s">
        <v>155</v>
      </c>
      <c r="D42" s="285"/>
      <c r="E42" s="285"/>
      <c r="F42" s="285"/>
      <c r="G42" s="211">
        <f>G45+G48+G51+G54+G57</f>
        <v>2950000</v>
      </c>
      <c r="H42" s="212">
        <f>H45+H48+H51+H54+H57</f>
        <v>650000</v>
      </c>
      <c r="I42" s="212">
        <f>I45+I48+I51+I54+I57</f>
        <v>1800000</v>
      </c>
      <c r="J42" s="211">
        <f>J44</f>
        <v>500000</v>
      </c>
      <c r="K42" s="211">
        <v>0</v>
      </c>
      <c r="L42" s="211">
        <v>0</v>
      </c>
      <c r="M42" s="213">
        <f>SUM(M43:M44)</f>
        <v>2950000</v>
      </c>
    </row>
    <row r="43" spans="2:13" ht="14.25">
      <c r="B43" s="200"/>
      <c r="C43" s="286" t="s">
        <v>135</v>
      </c>
      <c r="D43" s="286"/>
      <c r="E43" s="286"/>
      <c r="F43" s="286"/>
      <c r="G43" s="214">
        <v>0</v>
      </c>
      <c r="H43" s="215">
        <v>0</v>
      </c>
      <c r="I43" s="215">
        <v>0</v>
      </c>
      <c r="J43" s="214">
        <v>0</v>
      </c>
      <c r="K43" s="214">
        <v>0</v>
      </c>
      <c r="L43" s="214">
        <v>0</v>
      </c>
      <c r="M43" s="216">
        <v>0</v>
      </c>
    </row>
    <row r="44" spans="2:13" ht="14.25">
      <c r="B44" s="200"/>
      <c r="C44" s="280" t="s">
        <v>137</v>
      </c>
      <c r="D44" s="280"/>
      <c r="E44" s="280"/>
      <c r="F44" s="280"/>
      <c r="G44" s="217">
        <f>G50+G53+G56+G47</f>
        <v>2950000</v>
      </c>
      <c r="H44" s="217">
        <f>H47+H50+H53+H56</f>
        <v>650000</v>
      </c>
      <c r="I44" s="218">
        <f>I47+I50+I53+I56</f>
        <v>1800000</v>
      </c>
      <c r="J44" s="217">
        <f>J47+J50+J56+J59</f>
        <v>500000</v>
      </c>
      <c r="K44" s="217">
        <f>K47+K50+K56+K59</f>
        <v>0</v>
      </c>
      <c r="L44" s="217">
        <f>L47+L50+L56+L59</f>
        <v>0</v>
      </c>
      <c r="M44" s="217">
        <f>M47+M50+M53+M56</f>
        <v>2950000</v>
      </c>
    </row>
    <row r="45" spans="2:13" s="181" customFormat="1" ht="15">
      <c r="B45" s="205"/>
      <c r="C45" s="185" t="s">
        <v>156</v>
      </c>
      <c r="D45" s="281" t="s">
        <v>143</v>
      </c>
      <c r="E45" s="207"/>
      <c r="F45" s="208"/>
      <c r="G45" s="211">
        <f>SUM(G46:G47)</f>
        <v>2500000</v>
      </c>
      <c r="H45" s="212">
        <f>SUM(H46:H47)</f>
        <v>500000</v>
      </c>
      <c r="I45" s="212">
        <f>SUM(I46:I47)</f>
        <v>1500000</v>
      </c>
      <c r="J45" s="211">
        <f>SUM(J46:J47)</f>
        <v>500000</v>
      </c>
      <c r="K45" s="211"/>
      <c r="L45" s="211"/>
      <c r="M45" s="213">
        <f>SUM(M46:M47)</f>
        <v>2500000</v>
      </c>
    </row>
    <row r="46" spans="2:13" s="181" customFormat="1" ht="15">
      <c r="B46" s="205"/>
      <c r="C46" s="190" t="s">
        <v>135</v>
      </c>
      <c r="D46" s="282"/>
      <c r="E46" s="209"/>
      <c r="F46" s="188"/>
      <c r="G46" s="214">
        <v>0</v>
      </c>
      <c r="H46" s="215">
        <v>0</v>
      </c>
      <c r="I46" s="215">
        <v>0</v>
      </c>
      <c r="J46" s="214">
        <v>0</v>
      </c>
      <c r="K46" s="214">
        <v>0</v>
      </c>
      <c r="L46" s="214">
        <v>0</v>
      </c>
      <c r="M46" s="216">
        <v>0</v>
      </c>
    </row>
    <row r="47" spans="2:13" s="181" customFormat="1" ht="15">
      <c r="B47" s="205"/>
      <c r="C47" s="190" t="s">
        <v>137</v>
      </c>
      <c r="D47" s="283"/>
      <c r="E47" s="219">
        <v>2011</v>
      </c>
      <c r="F47" s="188">
        <v>2014</v>
      </c>
      <c r="G47" s="214">
        <v>2500000</v>
      </c>
      <c r="H47" s="215">
        <v>500000</v>
      </c>
      <c r="I47" s="215">
        <v>1500000</v>
      </c>
      <c r="J47" s="214">
        <v>500000</v>
      </c>
      <c r="K47" s="214"/>
      <c r="L47" s="214"/>
      <c r="M47" s="220">
        <v>2500000</v>
      </c>
    </row>
    <row r="48" spans="2:13" s="181" customFormat="1" ht="15">
      <c r="B48" s="205"/>
      <c r="C48" s="185" t="s">
        <v>157</v>
      </c>
      <c r="D48" s="221"/>
      <c r="E48" s="222"/>
      <c r="F48" s="188"/>
      <c r="G48" s="211">
        <f>SUM(G49:G50)</f>
        <v>450000</v>
      </c>
      <c r="H48" s="212">
        <f>SUM(H49:H50)</f>
        <v>150000</v>
      </c>
      <c r="I48" s="212">
        <f>SUM(I49:I50)</f>
        <v>300000</v>
      </c>
      <c r="J48" s="211"/>
      <c r="K48" s="211"/>
      <c r="L48" s="211"/>
      <c r="M48" s="213">
        <f>SUM(M49:M50)</f>
        <v>450000</v>
      </c>
    </row>
    <row r="49" spans="2:13" s="181" customFormat="1" ht="15">
      <c r="B49" s="205"/>
      <c r="C49" s="190" t="s">
        <v>135</v>
      </c>
      <c r="D49" s="223"/>
      <c r="E49" s="224"/>
      <c r="F49" s="188"/>
      <c r="G49" s="214"/>
      <c r="H49" s="215"/>
      <c r="I49" s="215"/>
      <c r="J49" s="214"/>
      <c r="K49" s="214"/>
      <c r="L49" s="214"/>
      <c r="M49" s="216"/>
    </row>
    <row r="50" spans="2:13" ht="14.25">
      <c r="B50" s="200"/>
      <c r="C50" s="190" t="s">
        <v>137</v>
      </c>
      <c r="D50" s="223" t="s">
        <v>143</v>
      </c>
      <c r="E50" s="224">
        <v>2011</v>
      </c>
      <c r="F50" s="188">
        <v>2013</v>
      </c>
      <c r="G50" s="214">
        <v>450000</v>
      </c>
      <c r="H50" s="215">
        <v>150000</v>
      </c>
      <c r="I50" s="215">
        <v>300000</v>
      </c>
      <c r="J50" s="214"/>
      <c r="K50" s="214"/>
      <c r="L50" s="214"/>
      <c r="M50" s="216">
        <v>450000</v>
      </c>
    </row>
    <row r="51" spans="2:13" ht="14.25">
      <c r="B51" s="200"/>
      <c r="C51" s="185" t="s">
        <v>158</v>
      </c>
      <c r="D51" s="287" t="s">
        <v>143</v>
      </c>
      <c r="E51" s="290">
        <v>2012</v>
      </c>
      <c r="F51" s="188"/>
      <c r="G51" s="211">
        <f>SUM(G52:G53)</f>
        <v>0</v>
      </c>
      <c r="H51" s="212">
        <f>SUM(H52:H53)</f>
        <v>0</v>
      </c>
      <c r="I51" s="212">
        <f>SUM(I52:I53)</f>
        <v>0</v>
      </c>
      <c r="J51" s="211">
        <v>0</v>
      </c>
      <c r="K51" s="211">
        <v>0</v>
      </c>
      <c r="L51" s="211">
        <v>0</v>
      </c>
      <c r="M51" s="211">
        <f>SUM(M52:M53)</f>
        <v>0</v>
      </c>
    </row>
    <row r="52" spans="2:13" ht="14.25">
      <c r="B52" s="200"/>
      <c r="C52" s="190" t="s">
        <v>135</v>
      </c>
      <c r="D52" s="288"/>
      <c r="E52" s="291"/>
      <c r="F52" s="188"/>
      <c r="H52" s="215"/>
      <c r="I52" s="215"/>
      <c r="J52" s="214"/>
      <c r="K52" s="214"/>
      <c r="L52" s="214"/>
      <c r="M52" s="216"/>
    </row>
    <row r="53" spans="2:13" ht="14.25">
      <c r="B53" s="200"/>
      <c r="C53" s="190" t="s">
        <v>137</v>
      </c>
      <c r="D53" s="289"/>
      <c r="E53" s="292"/>
      <c r="F53" s="188">
        <v>2013</v>
      </c>
      <c r="G53" s="225"/>
      <c r="H53" s="226"/>
      <c r="I53" s="226"/>
      <c r="J53" s="225"/>
      <c r="K53" s="225"/>
      <c r="L53" s="225"/>
      <c r="M53" s="227"/>
    </row>
    <row r="54" spans="2:13" ht="14.25">
      <c r="B54" s="200"/>
      <c r="C54" s="185" t="s">
        <v>159</v>
      </c>
      <c r="D54" s="287" t="s">
        <v>143</v>
      </c>
      <c r="E54" s="224"/>
      <c r="F54" s="188"/>
      <c r="G54" s="211">
        <f>SUM(G55:G56)</f>
        <v>0</v>
      </c>
      <c r="H54" s="212">
        <f>SUM(H55:H56)</f>
        <v>0</v>
      </c>
      <c r="I54" s="212">
        <f>SUM(I55:I56)</f>
        <v>0</v>
      </c>
      <c r="J54" s="211"/>
      <c r="K54" s="211"/>
      <c r="L54" s="211"/>
      <c r="M54" s="213">
        <f>SUM(M55:M56)</f>
        <v>0</v>
      </c>
    </row>
    <row r="55" spans="2:13" ht="14.25">
      <c r="B55" s="200"/>
      <c r="C55" s="190" t="s">
        <v>135</v>
      </c>
      <c r="D55" s="288"/>
      <c r="E55" s="224"/>
      <c r="F55" s="188"/>
      <c r="G55" s="214"/>
      <c r="H55" s="215"/>
      <c r="I55" s="215"/>
      <c r="J55" s="214"/>
      <c r="K55" s="214"/>
      <c r="L55" s="214"/>
      <c r="M55" s="216"/>
    </row>
    <row r="56" spans="2:13" ht="14.25">
      <c r="B56" s="200"/>
      <c r="C56" s="190" t="s">
        <v>137</v>
      </c>
      <c r="D56" s="289"/>
      <c r="E56" s="219">
        <v>2012</v>
      </c>
      <c r="F56" s="188">
        <v>2013</v>
      </c>
      <c r="G56" s="214"/>
      <c r="H56" s="215"/>
      <c r="I56" s="215"/>
      <c r="J56" s="214"/>
      <c r="K56" s="214"/>
      <c r="L56" s="214"/>
      <c r="M56" s="216"/>
    </row>
    <row r="57" spans="2:13" ht="14.25">
      <c r="B57" s="200"/>
      <c r="C57" s="185" t="s">
        <v>160</v>
      </c>
      <c r="D57" s="287"/>
      <c r="E57" s="224"/>
      <c r="F57" s="228"/>
      <c r="G57" s="211"/>
      <c r="H57" s="212"/>
      <c r="I57" s="212">
        <f>SUM(I58:I59)</f>
        <v>0</v>
      </c>
      <c r="J57" s="211">
        <f>SUM(J58:J59)</f>
        <v>0</v>
      </c>
      <c r="K57" s="211"/>
      <c r="L57" s="211"/>
      <c r="M57" s="213">
        <f>SUM(M58:M59)</f>
        <v>0</v>
      </c>
    </row>
    <row r="58" spans="2:13" ht="14.25">
      <c r="B58" s="200"/>
      <c r="C58" s="190" t="s">
        <v>135</v>
      </c>
      <c r="D58" s="288"/>
      <c r="E58" s="224"/>
      <c r="F58" s="188"/>
      <c r="G58" s="214"/>
      <c r="H58" s="215"/>
      <c r="I58" s="215"/>
      <c r="J58" s="214"/>
      <c r="K58" s="214"/>
      <c r="L58" s="214"/>
      <c r="M58" s="216"/>
    </row>
    <row r="59" spans="2:13" ht="14.25">
      <c r="B59" s="200"/>
      <c r="C59" s="190" t="s">
        <v>137</v>
      </c>
      <c r="D59" s="289"/>
      <c r="E59" s="219"/>
      <c r="F59" s="188"/>
      <c r="G59" s="214"/>
      <c r="H59" s="215"/>
      <c r="I59" s="215"/>
      <c r="J59" s="214"/>
      <c r="K59" s="214"/>
      <c r="L59" s="214"/>
      <c r="M59" s="216"/>
    </row>
    <row r="60" spans="2:13" ht="15">
      <c r="B60" s="200"/>
      <c r="C60" s="206" t="s">
        <v>161</v>
      </c>
      <c r="D60" s="287"/>
      <c r="E60" s="224"/>
      <c r="F60" s="188"/>
      <c r="G60" s="214"/>
      <c r="H60" s="215"/>
      <c r="I60" s="214"/>
      <c r="J60" s="214"/>
      <c r="K60" s="214"/>
      <c r="L60" s="214"/>
      <c r="M60" s="216"/>
    </row>
    <row r="61" spans="2:13" ht="14.25">
      <c r="B61" s="200"/>
      <c r="C61" s="190" t="s">
        <v>135</v>
      </c>
      <c r="D61" s="288"/>
      <c r="E61" s="224"/>
      <c r="F61" s="188"/>
      <c r="G61" s="214"/>
      <c r="H61" s="215"/>
      <c r="I61" s="214"/>
      <c r="J61" s="214"/>
      <c r="K61" s="214"/>
      <c r="L61" s="214"/>
      <c r="M61" s="216"/>
    </row>
    <row r="62" spans="2:13" ht="14.25">
      <c r="B62" s="200"/>
      <c r="C62" s="190" t="s">
        <v>137</v>
      </c>
      <c r="D62" s="289"/>
      <c r="E62" s="210"/>
      <c r="F62" s="188"/>
      <c r="G62" s="214"/>
      <c r="H62" s="215"/>
      <c r="I62" s="214"/>
      <c r="J62" s="214"/>
      <c r="K62" s="214"/>
      <c r="L62" s="214"/>
      <c r="M62" s="216"/>
    </row>
    <row r="63" spans="2:13" ht="43.5" customHeight="1">
      <c r="B63" s="200"/>
      <c r="C63" s="284" t="s">
        <v>162</v>
      </c>
      <c r="D63" s="285"/>
      <c r="E63" s="285"/>
      <c r="F63" s="285"/>
      <c r="G63" s="211">
        <v>0</v>
      </c>
      <c r="H63" s="211">
        <v>0</v>
      </c>
      <c r="I63" s="211">
        <v>0</v>
      </c>
      <c r="J63" s="211">
        <v>0</v>
      </c>
      <c r="K63" s="211">
        <v>0</v>
      </c>
      <c r="L63" s="211">
        <v>0</v>
      </c>
      <c r="M63" s="213">
        <v>0</v>
      </c>
    </row>
    <row r="64" spans="2:13" ht="14.25">
      <c r="B64" s="200"/>
      <c r="C64" s="280" t="s">
        <v>135</v>
      </c>
      <c r="D64" s="280"/>
      <c r="E64" s="280"/>
      <c r="F64" s="280"/>
      <c r="G64" s="203"/>
      <c r="H64" s="203"/>
      <c r="I64" s="203"/>
      <c r="J64" s="203"/>
      <c r="K64" s="203"/>
      <c r="L64" s="203"/>
      <c r="M64" s="204"/>
    </row>
    <row r="65" spans="2:13" ht="14.25">
      <c r="B65" s="200"/>
      <c r="C65" s="280" t="s">
        <v>137</v>
      </c>
      <c r="D65" s="280"/>
      <c r="E65" s="280"/>
      <c r="F65" s="280"/>
      <c r="G65" s="203"/>
      <c r="H65" s="203"/>
      <c r="I65" s="203"/>
      <c r="J65" s="203"/>
      <c r="K65" s="203"/>
      <c r="L65" s="203"/>
      <c r="M65" s="204"/>
    </row>
    <row r="66" spans="2:13" s="181" customFormat="1" ht="15">
      <c r="B66" s="205"/>
      <c r="C66" s="206" t="s">
        <v>163</v>
      </c>
      <c r="D66" s="281"/>
      <c r="E66" s="207"/>
      <c r="F66" s="208"/>
      <c r="G66" s="203"/>
      <c r="H66" s="203"/>
      <c r="I66" s="203"/>
      <c r="J66" s="203"/>
      <c r="K66" s="203"/>
      <c r="L66" s="203"/>
      <c r="M66" s="204"/>
    </row>
    <row r="67" spans="2:13" s="181" customFormat="1" ht="15">
      <c r="B67" s="205"/>
      <c r="C67" s="190" t="s">
        <v>135</v>
      </c>
      <c r="D67" s="282"/>
      <c r="E67" s="209"/>
      <c r="F67" s="188"/>
      <c r="G67" s="203"/>
      <c r="H67" s="203"/>
      <c r="I67" s="203"/>
      <c r="J67" s="203"/>
      <c r="K67" s="203"/>
      <c r="L67" s="203"/>
      <c r="M67" s="204"/>
    </row>
    <row r="68" spans="2:13" s="181" customFormat="1" ht="15">
      <c r="B68" s="205"/>
      <c r="C68" s="190" t="s">
        <v>137</v>
      </c>
      <c r="D68" s="283"/>
      <c r="E68" s="210"/>
      <c r="F68" s="188"/>
      <c r="G68" s="203"/>
      <c r="H68" s="203"/>
      <c r="I68" s="203"/>
      <c r="J68" s="203"/>
      <c r="K68" s="203"/>
      <c r="L68" s="203"/>
      <c r="M68" s="204"/>
    </row>
    <row r="69" spans="2:13" s="181" customFormat="1" ht="15">
      <c r="B69" s="205"/>
      <c r="C69" s="206" t="s">
        <v>164</v>
      </c>
      <c r="D69" s="281"/>
      <c r="E69" s="207"/>
      <c r="F69" s="208"/>
      <c r="G69" s="203"/>
      <c r="H69" s="203"/>
      <c r="I69" s="203"/>
      <c r="J69" s="203"/>
      <c r="K69" s="203"/>
      <c r="L69" s="203"/>
      <c r="M69" s="204"/>
    </row>
    <row r="70" spans="2:13" s="181" customFormat="1" ht="15">
      <c r="B70" s="205"/>
      <c r="C70" s="190" t="s">
        <v>135</v>
      </c>
      <c r="D70" s="282"/>
      <c r="E70" s="209"/>
      <c r="F70" s="188"/>
      <c r="G70" s="203"/>
      <c r="H70" s="203"/>
      <c r="I70" s="203"/>
      <c r="J70" s="203"/>
      <c r="K70" s="203"/>
      <c r="L70" s="203"/>
      <c r="M70" s="204"/>
    </row>
    <row r="71" spans="2:13" s="181" customFormat="1" ht="15">
      <c r="B71" s="205"/>
      <c r="C71" s="190" t="s">
        <v>137</v>
      </c>
      <c r="D71" s="282"/>
      <c r="E71" s="209"/>
      <c r="F71" s="188"/>
      <c r="G71" s="203"/>
      <c r="H71" s="203"/>
      <c r="I71" s="203"/>
      <c r="J71" s="203"/>
      <c r="K71" s="203"/>
      <c r="L71" s="203"/>
      <c r="M71" s="204"/>
    </row>
    <row r="72" spans="2:13" s="181" customFormat="1" ht="15">
      <c r="B72" s="205"/>
      <c r="C72" s="229" t="s">
        <v>165</v>
      </c>
      <c r="D72" s="282"/>
      <c r="E72" s="209"/>
      <c r="F72" s="188"/>
      <c r="G72" s="203"/>
      <c r="H72" s="203"/>
      <c r="I72" s="203"/>
      <c r="J72" s="203"/>
      <c r="K72" s="203"/>
      <c r="L72" s="203"/>
      <c r="M72" s="204"/>
    </row>
    <row r="73" spans="2:13" s="181" customFormat="1" ht="15">
      <c r="B73" s="205"/>
      <c r="C73" s="206" t="s">
        <v>166</v>
      </c>
      <c r="D73" s="282"/>
      <c r="E73" s="209"/>
      <c r="F73" s="188"/>
      <c r="G73" s="203"/>
      <c r="H73" s="203"/>
      <c r="I73" s="203"/>
      <c r="J73" s="203"/>
      <c r="K73" s="203"/>
      <c r="L73" s="203"/>
      <c r="M73" s="204"/>
    </row>
    <row r="74" spans="2:13" ht="14.25">
      <c r="B74" s="200"/>
      <c r="C74" s="190" t="s">
        <v>135</v>
      </c>
      <c r="D74" s="282"/>
      <c r="E74" s="209"/>
      <c r="F74" s="188"/>
      <c r="G74" s="203"/>
      <c r="H74" s="203"/>
      <c r="I74" s="203"/>
      <c r="J74" s="203"/>
      <c r="K74" s="203"/>
      <c r="L74" s="203"/>
      <c r="M74" s="204"/>
    </row>
    <row r="75" spans="2:13" ht="14.25">
      <c r="B75" s="200"/>
      <c r="C75" s="190" t="s">
        <v>137</v>
      </c>
      <c r="D75" s="283"/>
      <c r="E75" s="210"/>
      <c r="F75" s="188"/>
      <c r="G75" s="203"/>
      <c r="H75" s="203"/>
      <c r="I75" s="203"/>
      <c r="J75" s="203"/>
      <c r="K75" s="203"/>
      <c r="L75" s="203"/>
      <c r="M75" s="204"/>
    </row>
    <row r="76" spans="2:13" ht="14.25">
      <c r="B76" s="200"/>
      <c r="C76" s="284" t="s">
        <v>167</v>
      </c>
      <c r="D76" s="285"/>
      <c r="E76" s="285"/>
      <c r="F76" s="285"/>
      <c r="G76" s="211">
        <v>0</v>
      </c>
      <c r="H76" s="211">
        <v>0</v>
      </c>
      <c r="I76" s="211">
        <v>0</v>
      </c>
      <c r="J76" s="211">
        <v>0</v>
      </c>
      <c r="K76" s="211">
        <v>0</v>
      </c>
      <c r="L76" s="211">
        <v>0</v>
      </c>
      <c r="M76" s="213">
        <v>0</v>
      </c>
    </row>
    <row r="77" spans="2:13" ht="14.25">
      <c r="B77" s="200"/>
      <c r="C77" s="293" t="s">
        <v>135</v>
      </c>
      <c r="D77" s="293"/>
      <c r="E77" s="293"/>
      <c r="F77" s="293"/>
      <c r="G77" s="203"/>
      <c r="H77" s="203"/>
      <c r="I77" s="203"/>
      <c r="J77" s="203"/>
      <c r="K77" s="203"/>
      <c r="L77" s="203"/>
      <c r="M77" s="204"/>
    </row>
    <row r="78" spans="2:13" s="181" customFormat="1" ht="15">
      <c r="B78" s="205"/>
      <c r="C78" s="206" t="s">
        <v>163</v>
      </c>
      <c r="D78" s="281"/>
      <c r="E78" s="207"/>
      <c r="F78" s="208"/>
      <c r="G78" s="203"/>
      <c r="H78" s="203"/>
      <c r="I78" s="203"/>
      <c r="J78" s="203"/>
      <c r="K78" s="203"/>
      <c r="L78" s="203"/>
      <c r="M78" s="204"/>
    </row>
    <row r="79" spans="2:13" s="181" customFormat="1" ht="15">
      <c r="B79" s="205"/>
      <c r="C79" s="190" t="s">
        <v>135</v>
      </c>
      <c r="D79" s="282"/>
      <c r="E79" s="209"/>
      <c r="F79" s="188"/>
      <c r="G79" s="203"/>
      <c r="H79" s="203"/>
      <c r="I79" s="203"/>
      <c r="J79" s="203"/>
      <c r="K79" s="203"/>
      <c r="L79" s="203"/>
      <c r="M79" s="204"/>
    </row>
    <row r="80" spans="2:13" s="181" customFormat="1" ht="15">
      <c r="B80" s="205"/>
      <c r="C80" s="206" t="s">
        <v>164</v>
      </c>
      <c r="D80" s="283"/>
      <c r="E80" s="210"/>
      <c r="F80" s="188"/>
      <c r="G80" s="203"/>
      <c r="H80" s="203"/>
      <c r="I80" s="203"/>
      <c r="J80" s="203"/>
      <c r="K80" s="203"/>
      <c r="L80" s="203"/>
      <c r="M80" s="204"/>
    </row>
    <row r="81" spans="2:13" s="181" customFormat="1" ht="15">
      <c r="B81" s="205"/>
      <c r="C81" s="190" t="s">
        <v>135</v>
      </c>
      <c r="D81" s="281"/>
      <c r="E81" s="207"/>
      <c r="F81" s="208"/>
      <c r="G81" s="203"/>
      <c r="H81" s="203"/>
      <c r="I81" s="203"/>
      <c r="J81" s="203"/>
      <c r="K81" s="203"/>
      <c r="L81" s="203"/>
      <c r="M81" s="204"/>
    </row>
    <row r="82" spans="2:13" s="181" customFormat="1" ht="15">
      <c r="B82" s="205"/>
      <c r="C82" s="229" t="s">
        <v>165</v>
      </c>
      <c r="D82" s="282"/>
      <c r="E82" s="209"/>
      <c r="F82" s="188"/>
      <c r="G82" s="203"/>
      <c r="H82" s="203"/>
      <c r="I82" s="203"/>
      <c r="J82" s="203"/>
      <c r="K82" s="203"/>
      <c r="L82" s="203"/>
      <c r="M82" s="204"/>
    </row>
    <row r="83" spans="2:13" ht="15">
      <c r="B83" s="200"/>
      <c r="C83" s="206" t="s">
        <v>166</v>
      </c>
      <c r="D83" s="282"/>
      <c r="E83" s="209"/>
      <c r="F83" s="188"/>
      <c r="G83" s="203"/>
      <c r="H83" s="203"/>
      <c r="I83" s="203"/>
      <c r="J83" s="203"/>
      <c r="K83" s="203"/>
      <c r="L83" s="203"/>
      <c r="M83" s="204"/>
    </row>
    <row r="84" spans="2:13" ht="14.25">
      <c r="B84" s="200"/>
      <c r="C84" s="190" t="s">
        <v>135</v>
      </c>
      <c r="D84" s="283"/>
      <c r="E84" s="210"/>
      <c r="F84" s="188"/>
      <c r="G84" s="203"/>
      <c r="H84" s="203"/>
      <c r="I84" s="203"/>
      <c r="J84" s="203"/>
      <c r="K84" s="203"/>
      <c r="L84" s="203"/>
      <c r="M84" s="204"/>
    </row>
    <row r="85" spans="2:13" ht="14.25">
      <c r="B85" s="200"/>
      <c r="C85" s="230"/>
      <c r="D85" s="230"/>
      <c r="E85" s="230"/>
      <c r="F85" s="230"/>
      <c r="G85" s="203"/>
      <c r="H85" s="203"/>
      <c r="I85" s="203"/>
      <c r="J85" s="203"/>
      <c r="K85" s="203"/>
      <c r="L85" s="203"/>
      <c r="M85" s="204"/>
    </row>
    <row r="86" spans="2:13" ht="15" thickBot="1">
      <c r="B86" s="231"/>
      <c r="C86" s="232"/>
      <c r="D86" s="232"/>
      <c r="E86" s="232"/>
      <c r="F86" s="232"/>
      <c r="G86" s="233"/>
      <c r="H86" s="233"/>
      <c r="I86" s="233"/>
      <c r="J86" s="233"/>
      <c r="K86" s="233"/>
      <c r="L86" s="233"/>
      <c r="M86" s="234"/>
    </row>
    <row r="87" ht="15" thickTop="1"/>
  </sheetData>
  <sheetProtection/>
  <mergeCells count="40">
    <mergeCell ref="D78:D80"/>
    <mergeCell ref="D81:D84"/>
    <mergeCell ref="C64:F64"/>
    <mergeCell ref="C65:F65"/>
    <mergeCell ref="D66:D68"/>
    <mergeCell ref="D69:D75"/>
    <mergeCell ref="C76:F76"/>
    <mergeCell ref="C77:F77"/>
    <mergeCell ref="D51:D53"/>
    <mergeCell ref="E51:E53"/>
    <mergeCell ref="D54:D56"/>
    <mergeCell ref="D57:D59"/>
    <mergeCell ref="D60:D62"/>
    <mergeCell ref="C63:F63"/>
    <mergeCell ref="D32:D34"/>
    <mergeCell ref="D35:D41"/>
    <mergeCell ref="C42:F42"/>
    <mergeCell ref="C43:F43"/>
    <mergeCell ref="C44:F44"/>
    <mergeCell ref="D45:D47"/>
    <mergeCell ref="C13:F13"/>
    <mergeCell ref="C14:F14"/>
    <mergeCell ref="C15:F15"/>
    <mergeCell ref="C29:F29"/>
    <mergeCell ref="C30:F30"/>
    <mergeCell ref="C31:F31"/>
    <mergeCell ref="C7:F7"/>
    <mergeCell ref="C8:F8"/>
    <mergeCell ref="C9:F9"/>
    <mergeCell ref="C10:F10"/>
    <mergeCell ref="C11:F11"/>
    <mergeCell ref="C12:F12"/>
    <mergeCell ref="C2:M2"/>
    <mergeCell ref="B4:B5"/>
    <mergeCell ref="C4:C5"/>
    <mergeCell ref="D4:D5"/>
    <mergeCell ref="E4:F4"/>
    <mergeCell ref="G4:G5"/>
    <mergeCell ref="H4:L4"/>
    <mergeCell ref="M4:M5"/>
  </mergeCells>
  <printOptions/>
  <pageMargins left="0.5118110236220472" right="0.5118110236220472" top="0.5511811023622047" bottom="0.35433070866141736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AJG</dc:creator>
  <cp:keywords/>
  <dc:description/>
  <cp:lastModifiedBy>JA</cp:lastModifiedBy>
  <cp:lastPrinted>2011-11-14T12:47:43Z</cp:lastPrinted>
  <dcterms:created xsi:type="dcterms:W3CDTF">2009-10-09T13:37:21Z</dcterms:created>
  <dcterms:modified xsi:type="dcterms:W3CDTF">2011-11-14T13:59:11Z</dcterms:modified>
  <cp:category/>
  <cp:version/>
  <cp:contentType/>
  <cp:contentStatus/>
</cp:coreProperties>
</file>