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<sst xmlns="http://schemas.openxmlformats.org/spreadsheetml/2006/main" count="31" uniqueCount="31">
  <si>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</si>
  <si>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</si>
  <si>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</si>
  <si>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</si>
  <si>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</si>
  <si>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</si>
  <si>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</si>
  <si>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</si>
  <si>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</si>
  <si>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</si>
  <si>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</si>
  <si>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</si>
  <si>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</si>
  <si>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</si>
  <si>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</si>
  <si>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</si>
  <si>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</si>
  <si>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</si>
  <si>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</si>
  <si>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</si>
  <si>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</si>
  <si>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</si>
  <si>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</si>
  <si>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</si>
  <si>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</si>
  <si>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</si>
  <si>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</si>
  <si>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</si>
  <si>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</si>
  <si>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</si>
  <si>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nr 137/2013 z dnia 29.11.2013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</si>
</sst>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52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49" fontId="50" fillId="0" borderId="10" xfId="0" applyNumberFormat="1" applyFont="1" applyBorder="1" applyAlignment="1">
      <alignment horizontal="center"/>
    </xf>
    <xf numFmtId="49" fontId="51" fillId="35" borderId="10" xfId="0" applyNumberFormat="1" applyFont="1" applyFill="1" applyBorder="1" applyAlignment="1">
      <alignment horizontal="center"/>
    </xf>
    <xf numFmtId="49" fontId="50" fillId="37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3" fontId="0" fillId="36" borderId="13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J14" sqref="J14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45" t="s">
        <v>30</v>
      </c>
      <c r="J1" s="45"/>
    </row>
    <row r="2" spans="2:9" ht="12.75" customHeight="1">
      <c r="B2" s="46" t="s">
        <v>0</v>
      </c>
      <c r="C2" s="46"/>
      <c r="D2" s="46"/>
      <c r="E2" s="46"/>
      <c r="F2" s="46"/>
      <c r="G2" s="46"/>
      <c r="H2" s="46"/>
      <c r="I2" s="46"/>
    </row>
    <row r="3" spans="2:9" ht="19.5" customHeight="1">
      <c r="B3" s="46"/>
      <c r="C3" s="46"/>
      <c r="D3" s="46"/>
      <c r="E3" s="46"/>
      <c r="F3" s="46"/>
      <c r="G3" s="46"/>
      <c r="H3" s="46"/>
      <c r="I3" s="46"/>
    </row>
    <row r="4" ht="9" customHeight="1">
      <c r="J4" s="1" t="s">
        <v>1</v>
      </c>
    </row>
    <row r="5" spans="1:10" ht="12.75" customHeight="1">
      <c r="A5" s="47" t="s">
        <v>2</v>
      </c>
      <c r="B5" s="47" t="s">
        <v>3</v>
      </c>
      <c r="C5" s="47" t="s">
        <v>4</v>
      </c>
      <c r="D5" s="40" t="s">
        <v>5</v>
      </c>
      <c r="E5" s="40" t="s">
        <v>6</v>
      </c>
      <c r="F5" s="40" t="s">
        <v>7</v>
      </c>
      <c r="G5" s="40"/>
      <c r="H5" s="40"/>
      <c r="I5" s="40"/>
      <c r="J5" s="40"/>
    </row>
    <row r="6" spans="1:10" ht="12.75" customHeight="1">
      <c r="A6" s="47"/>
      <c r="B6" s="47"/>
      <c r="C6" s="47"/>
      <c r="D6" s="40"/>
      <c r="E6" s="40"/>
      <c r="F6" s="40" t="s">
        <v>8</v>
      </c>
      <c r="G6" s="41" t="s">
        <v>9</v>
      </c>
      <c r="H6" s="41"/>
      <c r="I6" s="41"/>
      <c r="J6" s="40" t="s">
        <v>10</v>
      </c>
    </row>
    <row r="7" spans="1:10" ht="25.5" customHeight="1">
      <c r="A7" s="47"/>
      <c r="B7" s="47"/>
      <c r="C7" s="47"/>
      <c r="D7" s="40"/>
      <c r="E7" s="40"/>
      <c r="F7" s="40"/>
      <c r="G7" s="2" t="s">
        <v>11</v>
      </c>
      <c r="H7" s="2" t="s">
        <v>12</v>
      </c>
      <c r="I7" s="2" t="s">
        <v>13</v>
      </c>
      <c r="J7" s="40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440978.62</v>
      </c>
      <c r="E9" s="6">
        <f>E10</f>
        <v>440978.75</v>
      </c>
      <c r="F9" s="6">
        <f>F10</f>
        <v>440978.75</v>
      </c>
      <c r="G9" s="6">
        <f>G10</f>
        <v>4860</v>
      </c>
      <c r="H9" s="6">
        <f>H10</f>
        <v>884.75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440978.62</v>
      </c>
      <c r="E10" s="9">
        <f>E13+E14+E15+E16+E17+E18+E12</f>
        <v>440978.75</v>
      </c>
      <c r="F10" s="9">
        <f>F13+F14+F15+F16+F17+F18+F12</f>
        <v>440978.75</v>
      </c>
      <c r="G10" s="9">
        <f>G13+G14+G15+G16+G17+G18+G12</f>
        <v>4860</v>
      </c>
      <c r="H10" s="9">
        <f>H13+H14+H15+H16+H17+H18+H12</f>
        <v>884.75</v>
      </c>
      <c r="I10" s="9"/>
      <c r="J10" s="9"/>
    </row>
    <row r="11" spans="1:10" ht="18" customHeight="1">
      <c r="A11" s="10"/>
      <c r="B11" s="10"/>
      <c r="C11" s="8">
        <v>2010</v>
      </c>
      <c r="D11" s="11">
        <f>276109.06+164869.56</f>
        <v>440978.62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4860</v>
      </c>
      <c r="F12" s="11">
        <f>I12+H12+G12</f>
        <v>4860</v>
      </c>
      <c r="G12" s="12">
        <f>2860+2000</f>
        <v>4860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835.65</v>
      </c>
      <c r="F13" s="11">
        <f>I13+H13+G13</f>
        <v>835.65</v>
      </c>
      <c r="G13" s="11"/>
      <c r="H13" s="11">
        <f>491.65+344</f>
        <v>835.65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49.1</v>
      </c>
      <c r="F14" s="11">
        <f>I14+H14+G14</f>
        <v>49.1</v>
      </c>
      <c r="G14" s="11"/>
      <c r="H14" s="11">
        <f>32.1+17</f>
        <v>49.1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2572</v>
      </c>
      <c r="F16" s="11">
        <f>1700+872</f>
        <v>2572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432332</v>
      </c>
      <c r="F18" s="11">
        <f>270695+161637</f>
        <v>432332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960</v>
      </c>
      <c r="E30" s="6">
        <f>E31</f>
        <v>960</v>
      </c>
      <c r="F30" s="6">
        <f>F31</f>
        <v>960</v>
      </c>
      <c r="G30" s="6"/>
      <c r="H30" s="6"/>
      <c r="I30" s="6"/>
      <c r="J30" s="6"/>
    </row>
    <row r="31" spans="1:10" ht="18" customHeight="1">
      <c r="A31" s="7"/>
      <c r="B31" s="51" t="s">
        <v>19</v>
      </c>
      <c r="C31" s="8"/>
      <c r="D31" s="9">
        <f>D32+D33</f>
        <v>960</v>
      </c>
      <c r="E31" s="9">
        <f>E32+E33</f>
        <v>960</v>
      </c>
      <c r="F31" s="9">
        <f>F32+F33</f>
        <v>960</v>
      </c>
      <c r="G31" s="9"/>
      <c r="H31" s="9"/>
      <c r="I31" s="9"/>
      <c r="J31" s="9"/>
    </row>
    <row r="32" spans="1:10" ht="15" customHeight="1">
      <c r="A32" s="10"/>
      <c r="B32" s="33"/>
      <c r="C32" s="50">
        <v>2010</v>
      </c>
      <c r="D32" s="15">
        <f>515+145+210+90</f>
        <v>960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960</v>
      </c>
      <c r="F33" s="12">
        <f>515+145+210+90</f>
        <v>960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3820793</v>
      </c>
      <c r="E34" s="6">
        <f>E35+E51+E63+E66+E69</f>
        <v>3820793</v>
      </c>
      <c r="F34" s="6">
        <f>F35+F51+F63+F66+F69</f>
        <v>3745793</v>
      </c>
      <c r="G34" s="6">
        <f>G51+G35+G63</f>
        <v>219975</v>
      </c>
      <c r="H34" s="6">
        <f>H51+H35+H63</f>
        <v>40739</v>
      </c>
      <c r="I34" s="6">
        <f>I51+I35+I63</f>
        <v>3256248</v>
      </c>
      <c r="J34" s="6">
        <f>J51+J35+J63</f>
        <v>75000</v>
      </c>
    </row>
    <row r="35" spans="1:10" ht="18" customHeight="1">
      <c r="A35" s="16"/>
      <c r="B35" s="16" t="s">
        <v>21</v>
      </c>
      <c r="C35" s="17"/>
      <c r="D35" s="18">
        <f>D36+D37</f>
        <v>382500</v>
      </c>
      <c r="E35" s="18">
        <f aca="true" t="shared" si="1" ref="E35:J35">E36+E38+E39+E40+E42+E43+E44+E45+E46+E47+E41+E48+E49+E50</f>
        <v>382500</v>
      </c>
      <c r="F35" s="18">
        <f t="shared" si="1"/>
        <v>307500</v>
      </c>
      <c r="G35" s="18">
        <f t="shared" si="1"/>
        <v>149811</v>
      </c>
      <c r="H35" s="18">
        <f t="shared" si="1"/>
        <v>27358</v>
      </c>
      <c r="I35" s="18">
        <f t="shared" si="1"/>
        <v>0</v>
      </c>
      <c r="J35" s="18">
        <f t="shared" si="1"/>
        <v>75000</v>
      </c>
    </row>
    <row r="36" spans="1:10" ht="18" customHeight="1">
      <c r="A36" s="16"/>
      <c r="B36" s="34"/>
      <c r="C36" s="48">
        <v>2010</v>
      </c>
      <c r="D36" s="19">
        <f>363314-32814-10500-12500</f>
        <v>307500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34"/>
      <c r="C37" s="48">
        <v>6310</v>
      </c>
      <c r="D37" s="19">
        <f>280000-205000</f>
        <v>75000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139611</v>
      </c>
      <c r="F38" s="32">
        <f>G38</f>
        <v>139611</v>
      </c>
      <c r="G38" s="20">
        <f>200000-25000-10500-24685-204</f>
        <v>139611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23945</v>
      </c>
      <c r="F39" s="32">
        <f>H39</f>
        <v>23945</v>
      </c>
      <c r="G39" s="20"/>
      <c r="H39" s="20">
        <f>45400-5000-16381-74</f>
        <v>23945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3413</v>
      </c>
      <c r="F40" s="32">
        <f>H40</f>
        <v>3413</v>
      </c>
      <c r="G40" s="20"/>
      <c r="H40" s="20">
        <f>6125-2702-10</f>
        <v>3413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10200</v>
      </c>
      <c r="F41" s="32">
        <f>G41</f>
        <v>10200</v>
      </c>
      <c r="G41" s="20">
        <f>19200-9000</f>
        <v>10200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43788</v>
      </c>
      <c r="F42" s="32">
        <f>17000+39000-12212</f>
        <v>43788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9000</v>
      </c>
      <c r="F43" s="32">
        <f>5000+4000</f>
        <v>9000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27921</v>
      </c>
      <c r="F44" s="32">
        <f>25421+2500</f>
        <v>27921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39554</v>
      </c>
      <c r="F45" s="32">
        <f>36368-2814-4000+10000</f>
        <v>39554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1600</v>
      </c>
      <c r="F46" s="32">
        <f>1600</f>
        <v>1600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1705</v>
      </c>
      <c r="F47" s="32">
        <f>800+905</f>
        <v>1705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4763</v>
      </c>
      <c r="F48" s="32">
        <f>4400+363</f>
        <v>4763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2000</v>
      </c>
      <c r="F49" s="32">
        <v>2000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75000</v>
      </c>
      <c r="F50" s="20"/>
      <c r="G50" s="20"/>
      <c r="H50" s="20"/>
      <c r="I50" s="20"/>
      <c r="J50" s="49">
        <f>280000-205000</f>
        <v>75000</v>
      </c>
    </row>
    <row r="51" spans="1:10" ht="18" customHeight="1">
      <c r="A51" s="7"/>
      <c r="B51" s="7" t="s">
        <v>22</v>
      </c>
      <c r="C51" s="8"/>
      <c r="D51" s="18">
        <f>D52</f>
        <v>3340693</v>
      </c>
      <c r="E51" s="18">
        <f>E53+E54+E55+E56+E57+E58+E59+E60+E61+E62</f>
        <v>3340693</v>
      </c>
      <c r="F51" s="18">
        <f>F53+F54+F55+F56+F57+F58+F59+F60+F61+F62</f>
        <v>3340693</v>
      </c>
      <c r="G51" s="18">
        <f>G52+G53+G54+G55+G56+G57+G58+G59+G60+G61+G62</f>
        <v>70164</v>
      </c>
      <c r="H51" s="18">
        <f>H52+H53+H54+H55+H56+H57+H58+H59+H60+H61+H62</f>
        <v>13381</v>
      </c>
      <c r="I51" s="18">
        <f>I52+I53+I54+I55+I56+I57+I58+I59+I60+I61+I62</f>
        <v>3236548</v>
      </c>
      <c r="J51" s="18"/>
    </row>
    <row r="52" spans="1:10" ht="18.75" customHeight="1">
      <c r="A52" s="10"/>
      <c r="B52" s="35"/>
      <c r="C52" s="50">
        <v>2010</v>
      </c>
      <c r="D52" s="19">
        <f>3373523-63802-300-10027-1312+194459+41281-193129</f>
        <v>3340693</v>
      </c>
      <c r="E52" s="11"/>
      <c r="F52" s="11"/>
      <c r="G52" s="11"/>
      <c r="H52" s="11"/>
      <c r="I52" s="11"/>
      <c r="J52" s="11"/>
    </row>
    <row r="53" spans="1:10" ht="18" customHeight="1">
      <c r="A53" s="10"/>
      <c r="B53" s="10"/>
      <c r="C53" s="8">
        <v>3110</v>
      </c>
      <c r="D53" s="11"/>
      <c r="E53" s="36">
        <f aca="true" t="shared" si="3" ref="E53:E62">F53+J53</f>
        <v>3236548</v>
      </c>
      <c r="F53" s="11">
        <f>I53+H53+G53</f>
        <v>3236548</v>
      </c>
      <c r="G53" s="11"/>
      <c r="H53" s="11"/>
      <c r="I53" s="36">
        <f>(3234855+39523)-63802-300-10027-1312+194459+41281-5000-193129</f>
        <v>3236548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62842</v>
      </c>
      <c r="F54" s="11">
        <f>I54+H54+G54</f>
        <v>62842</v>
      </c>
      <c r="G54" s="11">
        <v>62842</v>
      </c>
      <c r="H54" s="11"/>
      <c r="I54" s="11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7322</v>
      </c>
      <c r="F55" s="11">
        <f>G55</f>
        <v>7322</v>
      </c>
      <c r="G55" s="11">
        <v>7322</v>
      </c>
      <c r="H55" s="11"/>
      <c r="I55" s="11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11">
        <f>H56</f>
        <v>11636</v>
      </c>
      <c r="G56" s="11"/>
      <c r="H56" s="11">
        <v>11636</v>
      </c>
      <c r="I56" s="11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11">
        <f>H57</f>
        <v>1745</v>
      </c>
      <c r="G57" s="11"/>
      <c r="H57" s="11">
        <v>1745</v>
      </c>
      <c r="I57" s="11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9000</v>
      </c>
      <c r="F58" s="11">
        <f>6000+3000</f>
        <v>9000</v>
      </c>
      <c r="G58" s="11"/>
      <c r="H58" s="11"/>
      <c r="I58" s="11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7982</v>
      </c>
      <c r="F59" s="11">
        <f>6500+1482</f>
        <v>7982</v>
      </c>
      <c r="G59" s="11"/>
      <c r="H59" s="11"/>
      <c r="I59" s="11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200</v>
      </c>
      <c r="F60" s="11">
        <v>200</v>
      </c>
      <c r="G60" s="11"/>
      <c r="H60" s="11"/>
      <c r="I60" s="11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2500</v>
      </c>
      <c r="F61" s="11">
        <v>2500</v>
      </c>
      <c r="G61" s="11"/>
      <c r="H61" s="11"/>
      <c r="I61" s="11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918</v>
      </c>
      <c r="F62" s="11">
        <f>400+518</f>
        <v>918</v>
      </c>
      <c r="G62" s="11"/>
      <c r="H62" s="11"/>
      <c r="I62" s="11"/>
      <c r="J62" s="11"/>
    </row>
    <row r="63" spans="1:10" ht="16.5" customHeight="1">
      <c r="A63" s="10"/>
      <c r="B63" s="7" t="s">
        <v>23</v>
      </c>
      <c r="C63" s="8"/>
      <c r="D63" s="18">
        <f>D64</f>
        <v>19700</v>
      </c>
      <c r="E63" s="18">
        <f>E65</f>
        <v>19700</v>
      </c>
      <c r="F63" s="18">
        <f>F64+F65</f>
        <v>19700</v>
      </c>
      <c r="G63" s="18"/>
      <c r="H63" s="18"/>
      <c r="I63" s="18">
        <f>I64+I65</f>
        <v>19700</v>
      </c>
      <c r="J63" s="18"/>
    </row>
    <row r="64" spans="1:10" ht="18" customHeight="1">
      <c r="A64" s="10"/>
      <c r="B64" s="33"/>
      <c r="C64" s="50">
        <v>2010</v>
      </c>
      <c r="D64" s="19">
        <f>11700+1051+1312+1260+11541-3623-3541</f>
        <v>19700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19700</v>
      </c>
      <c r="F65" s="11">
        <f>I65</f>
        <v>19700</v>
      </c>
      <c r="G65" s="11"/>
      <c r="H65" s="11"/>
      <c r="I65" s="36">
        <f>11664+36+1051+1312+1260+11541-3623-3541</f>
        <v>19700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77900</v>
      </c>
      <c r="E69" s="18">
        <f>E70+E71+E72+E73+E74</f>
        <v>77900</v>
      </c>
      <c r="F69" s="18">
        <f>F70+F71+F72+F73+F74</f>
        <v>77900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33"/>
      <c r="C70" s="50">
        <v>2010</v>
      </c>
      <c r="D70" s="11">
        <f>300+44122+5059+7803+1331+19285</f>
        <v>77900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74796</v>
      </c>
      <c r="F71" s="36">
        <f>300+44122+5059+7803+1331+16181</f>
        <v>74796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36">
        <f>I72</f>
        <v>0</v>
      </c>
      <c r="G72" s="11"/>
      <c r="H72" s="11"/>
      <c r="I72" s="11"/>
      <c r="J72" s="12"/>
    </row>
    <row r="73" spans="1:10" ht="17.25" customHeight="1">
      <c r="A73" s="10"/>
      <c r="B73" s="10"/>
      <c r="C73" s="8">
        <v>4210</v>
      </c>
      <c r="D73" s="11"/>
      <c r="E73" s="11">
        <f>F73+J73</f>
        <v>200</v>
      </c>
      <c r="F73" s="52">
        <v>200</v>
      </c>
      <c r="G73" s="37"/>
      <c r="H73" s="37"/>
      <c r="I73" s="37"/>
      <c r="J73" s="38"/>
    </row>
    <row r="74" spans="1:10" ht="17.25" customHeight="1">
      <c r="A74" s="10"/>
      <c r="B74" s="10"/>
      <c r="C74" s="8">
        <v>4300</v>
      </c>
      <c r="D74" s="11"/>
      <c r="E74" s="11">
        <f>F74+J74</f>
        <v>2904</v>
      </c>
      <c r="F74" s="52">
        <v>2904</v>
      </c>
      <c r="G74" s="37"/>
      <c r="H74" s="37"/>
      <c r="I74" s="37"/>
      <c r="J74" s="38"/>
    </row>
    <row r="75" spans="1:10" ht="18.75" customHeight="1">
      <c r="A75" s="21"/>
      <c r="B75" s="22"/>
      <c r="C75" s="23"/>
      <c r="D75" s="24">
        <f>D9+D19+D26+D30+D34</f>
        <v>4292878.62</v>
      </c>
      <c r="E75" s="24">
        <f>E9+E19+E26+E30+E34</f>
        <v>4292878.75</v>
      </c>
      <c r="F75" s="24">
        <f>F9+F19+F26+F30+F34</f>
        <v>4217878.75</v>
      </c>
      <c r="G75" s="24">
        <f>G9+G19+G26+G30+G34</f>
        <v>248835</v>
      </c>
      <c r="H75" s="24">
        <f>H9+H19+H26+H30+H34</f>
        <v>46430.75</v>
      </c>
      <c r="I75" s="24">
        <f>I9+I19+I26+I30+I34</f>
        <v>3256248</v>
      </c>
      <c r="J75" s="24">
        <f>J9+J19+J26+J30+J34</f>
        <v>75000</v>
      </c>
    </row>
    <row r="76" spans="1:6" ht="12.75">
      <c r="A76" s="25"/>
      <c r="B76" s="25" t="s">
        <v>26</v>
      </c>
      <c r="C76" s="26"/>
      <c r="F76" s="39">
        <f>D75-E75</f>
        <v>-0.1299999998882413</v>
      </c>
    </row>
    <row r="77" spans="1:7" ht="12.75" customHeight="1">
      <c r="A77" s="42" t="s">
        <v>27</v>
      </c>
      <c r="B77" s="42"/>
      <c r="C77" s="42"/>
      <c r="D77" s="42"/>
      <c r="E77" s="42"/>
      <c r="G77" s="39"/>
    </row>
    <row r="78" spans="1:5" ht="12.75">
      <c r="A78" s="43" t="s">
        <v>28</v>
      </c>
      <c r="B78" s="43"/>
      <c r="C78" s="43"/>
      <c r="D78" s="43"/>
      <c r="E78" s="27">
        <v>29983</v>
      </c>
    </row>
    <row r="79" spans="1:5" ht="12.75">
      <c r="A79" s="43" t="s">
        <v>29</v>
      </c>
      <c r="B79" s="43"/>
      <c r="C79" s="43"/>
      <c r="D79" s="43"/>
      <c r="E79" s="27">
        <v>250</v>
      </c>
    </row>
    <row r="80" spans="1:5" ht="12.75">
      <c r="A80" s="44"/>
      <c r="B80" s="44"/>
      <c r="C80" s="44"/>
      <c r="D80" s="44"/>
      <c r="E80" s="29"/>
    </row>
    <row r="81" spans="1:3" ht="12.75">
      <c r="A81" s="30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31"/>
    </row>
    <row r="90" spans="1:3" ht="12.75">
      <c r="A90" s="28"/>
      <c r="B90" s="28"/>
      <c r="C90" s="31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2:3" ht="12.75"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  <row r="100" spans="1:3" ht="12.75">
      <c r="A100" s="28"/>
      <c r="B100" s="28"/>
      <c r="C100" s="28"/>
    </row>
    <row r="101" spans="1:3" ht="12.75">
      <c r="A101" s="28"/>
      <c r="B101" s="28"/>
      <c r="C101" s="28"/>
    </row>
  </sheetData>
  <sheetProtection selectLockedCells="1" selectUnlockedCells="1"/>
  <mergeCells count="15">
    <mergeCell ref="A79:D79"/>
    <mergeCell ref="A80:D80"/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7:E77"/>
    <mergeCell ref="A78:D78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2013-12-02T10:06:09Z</cp:lastPrinted>
  <dcterms:modified xsi:type="dcterms:W3CDTF">2013-12-02T10:06:14Z</dcterms:modified>
  <cp:category/>
  <cp:version/>
  <cp:contentType/>
  <cp:contentStatus/>
</cp:coreProperties>
</file>